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Norge-Sverige" sheetId="8" r:id="rId1"/>
  </sheets>
  <calcPr calcId="145621"/>
</workbook>
</file>

<file path=xl/calcChain.xml><?xml version="1.0" encoding="utf-8"?>
<calcChain xmlns="http://schemas.openxmlformats.org/spreadsheetml/2006/main">
  <c r="K32" i="8" l="1"/>
  <c r="L32" i="8" s="1"/>
  <c r="K3" i="8"/>
  <c r="L3" i="8" s="1"/>
  <c r="P3" i="8"/>
  <c r="Q3" i="8"/>
  <c r="K4" i="8"/>
  <c r="L4" i="8" s="1"/>
  <c r="P4" i="8"/>
  <c r="Q4" i="8"/>
  <c r="R3" i="8" l="1"/>
  <c r="R4" i="8"/>
  <c r="S3" i="8"/>
  <c r="K8" i="8"/>
  <c r="L8" i="8" s="1"/>
  <c r="K9" i="8"/>
  <c r="L9" i="8" s="1"/>
  <c r="K5" i="8"/>
  <c r="L5" i="8" s="1"/>
  <c r="K7" i="8"/>
  <c r="L7" i="8" s="1"/>
  <c r="K10" i="8"/>
  <c r="L10" i="8" s="1"/>
  <c r="K6" i="8"/>
  <c r="L6" i="8" s="1"/>
  <c r="Q9" i="8"/>
  <c r="Q6" i="8"/>
  <c r="Q10" i="8"/>
  <c r="P9" i="8"/>
  <c r="P6" i="8"/>
  <c r="P10" i="8"/>
  <c r="Q5" i="8"/>
  <c r="P5" i="8"/>
  <c r="Q8" i="8"/>
  <c r="P8" i="8"/>
  <c r="Q7" i="8"/>
  <c r="P7" i="8"/>
  <c r="K11" i="8"/>
  <c r="L11" i="8" s="1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11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L72" i="8"/>
  <c r="K70" i="8"/>
  <c r="L70" i="8" s="1"/>
  <c r="K71" i="8"/>
  <c r="L71" i="8" s="1"/>
  <c r="K12" i="8"/>
  <c r="L12" i="8" s="1"/>
  <c r="K13" i="8"/>
  <c r="L13" i="8" s="1"/>
  <c r="K14" i="8"/>
  <c r="L14" i="8" s="1"/>
  <c r="K15" i="8"/>
  <c r="L15" i="8" s="1"/>
  <c r="K16" i="8"/>
  <c r="L16" i="8" s="1"/>
  <c r="K17" i="8"/>
  <c r="L17" i="8" s="1"/>
  <c r="K18" i="8"/>
  <c r="L18" i="8" s="1"/>
  <c r="K19" i="8"/>
  <c r="L19" i="8" s="1"/>
  <c r="K20" i="8"/>
  <c r="L20" i="8" s="1"/>
  <c r="K21" i="8"/>
  <c r="L21" i="8" s="1"/>
  <c r="K22" i="8"/>
  <c r="L22" i="8" s="1"/>
  <c r="K23" i="8"/>
  <c r="L23" i="8" s="1"/>
  <c r="K24" i="8"/>
  <c r="L24" i="8" s="1"/>
  <c r="K25" i="8"/>
  <c r="L25" i="8" s="1"/>
  <c r="K26" i="8"/>
  <c r="L26" i="8" s="1"/>
  <c r="K27" i="8"/>
  <c r="L27" i="8" s="1"/>
  <c r="K28" i="8"/>
  <c r="L28" i="8" s="1"/>
  <c r="K29" i="8"/>
  <c r="L29" i="8" s="1"/>
  <c r="K30" i="8"/>
  <c r="L30" i="8" s="1"/>
  <c r="K31" i="8"/>
  <c r="L31" i="8" s="1"/>
  <c r="K33" i="8"/>
  <c r="L33" i="8" s="1"/>
  <c r="K34" i="8"/>
  <c r="L34" i="8" s="1"/>
  <c r="K35" i="8"/>
  <c r="L35" i="8" s="1"/>
  <c r="K36" i="8"/>
  <c r="L36" i="8" s="1"/>
  <c r="K37" i="8"/>
  <c r="L37" i="8" s="1"/>
  <c r="K38" i="8"/>
  <c r="L38" i="8" s="1"/>
  <c r="K39" i="8"/>
  <c r="L39" i="8" s="1"/>
  <c r="K40" i="8"/>
  <c r="L40" i="8" s="1"/>
  <c r="K41" i="8"/>
  <c r="L41" i="8" s="1"/>
  <c r="K42" i="8"/>
  <c r="L42" i="8" s="1"/>
  <c r="K43" i="8"/>
  <c r="L43" i="8" s="1"/>
  <c r="K44" i="8"/>
  <c r="L44" i="8" s="1"/>
  <c r="K45" i="8"/>
  <c r="L45" i="8" s="1"/>
  <c r="K46" i="8"/>
  <c r="L46" i="8" s="1"/>
  <c r="K47" i="8"/>
  <c r="L47" i="8" s="1"/>
  <c r="K48" i="8"/>
  <c r="L48" i="8" s="1"/>
  <c r="K49" i="8"/>
  <c r="L49" i="8" s="1"/>
  <c r="K50" i="8"/>
  <c r="L50" i="8" s="1"/>
  <c r="K51" i="8"/>
  <c r="L51" i="8" s="1"/>
  <c r="K52" i="8"/>
  <c r="L52" i="8" s="1"/>
  <c r="K53" i="8"/>
  <c r="L53" i="8" s="1"/>
  <c r="K54" i="8"/>
  <c r="L54" i="8" s="1"/>
  <c r="K55" i="8"/>
  <c r="L55" i="8" s="1"/>
  <c r="K56" i="8"/>
  <c r="L56" i="8" s="1"/>
  <c r="K57" i="8"/>
  <c r="L57" i="8" s="1"/>
  <c r="K58" i="8"/>
  <c r="L58" i="8" s="1"/>
  <c r="K59" i="8"/>
  <c r="L59" i="8" s="1"/>
  <c r="K60" i="8"/>
  <c r="L60" i="8" s="1"/>
  <c r="K61" i="8"/>
  <c r="L61" i="8" s="1"/>
  <c r="K62" i="8"/>
  <c r="L62" i="8" s="1"/>
  <c r="K63" i="8"/>
  <c r="L63" i="8" s="1"/>
  <c r="K64" i="8"/>
  <c r="L64" i="8" s="1"/>
  <c r="K65" i="8"/>
  <c r="L65" i="8" s="1"/>
  <c r="K66" i="8"/>
  <c r="L66" i="8" s="1"/>
  <c r="K67" i="8"/>
  <c r="L67" i="8" s="1"/>
  <c r="K68" i="8"/>
  <c r="L68" i="8" s="1"/>
  <c r="K69" i="8"/>
  <c r="L69" i="8" s="1"/>
  <c r="R9" i="8" l="1"/>
  <c r="S60" i="8"/>
  <c r="S44" i="8"/>
  <c r="S28" i="8"/>
  <c r="R10" i="8"/>
  <c r="S72" i="8"/>
  <c r="S68" i="8"/>
  <c r="S52" i="8"/>
  <c r="S36" i="8"/>
  <c r="S20" i="8"/>
  <c r="S12" i="8"/>
  <c r="R11" i="8"/>
  <c r="S64" i="8"/>
  <c r="S40" i="8"/>
  <c r="S70" i="8"/>
  <c r="S6" i="8"/>
  <c r="S56" i="8"/>
  <c r="S48" i="8"/>
  <c r="S32" i="8"/>
  <c r="S24" i="8"/>
  <c r="S16" i="8"/>
  <c r="S10" i="8"/>
  <c r="S9" i="8"/>
  <c r="S8" i="8"/>
  <c r="R6" i="8"/>
  <c r="S7" i="8"/>
  <c r="S5" i="8"/>
  <c r="R7" i="8"/>
  <c r="S11" i="8"/>
  <c r="S69" i="8"/>
  <c r="S65" i="8"/>
  <c r="S61" i="8"/>
  <c r="S57" i="8"/>
  <c r="S53" i="8"/>
  <c r="S49" i="8"/>
  <c r="S45" i="8"/>
  <c r="S41" i="8"/>
  <c r="S37" i="8"/>
  <c r="S33" i="8"/>
  <c r="S29" i="8"/>
  <c r="S25" i="8"/>
  <c r="S21" i="8"/>
  <c r="S17" i="8"/>
  <c r="S13" i="8"/>
  <c r="R8" i="8"/>
  <c r="R5" i="8"/>
  <c r="S66" i="8"/>
  <c r="S62" i="8"/>
  <c r="S58" i="8"/>
  <c r="S54" i="8"/>
  <c r="S50" i="8"/>
  <c r="S46" i="8"/>
  <c r="S42" i="8"/>
  <c r="S38" i="8"/>
  <c r="S34" i="8"/>
  <c r="S30" i="8"/>
  <c r="S26" i="8"/>
  <c r="S22" i="8"/>
  <c r="S18" i="8"/>
  <c r="S14" i="8"/>
  <c r="S71" i="8"/>
  <c r="S67" i="8"/>
  <c r="S63" i="8"/>
  <c r="S59" i="8"/>
  <c r="S55" i="8"/>
  <c r="S51" i="8"/>
  <c r="S47" i="8"/>
  <c r="S43" i="8"/>
  <c r="S39" i="8"/>
  <c r="S35" i="8"/>
  <c r="S31" i="8"/>
  <c r="S27" i="8"/>
  <c r="S23" i="8"/>
  <c r="S19" i="8"/>
  <c r="S15" i="8"/>
  <c r="R16" i="8"/>
  <c r="R54" i="8"/>
  <c r="R15" i="8"/>
  <c r="R67" i="8"/>
  <c r="R59" i="8"/>
  <c r="R44" i="8"/>
  <c r="R36" i="8"/>
  <c r="R28" i="8"/>
  <c r="R20" i="8"/>
  <c r="R12" i="8"/>
  <c r="R66" i="8"/>
  <c r="R58" i="8"/>
  <c r="R51" i="8"/>
  <c r="R43" i="8"/>
  <c r="R35" i="8"/>
  <c r="R27" i="8"/>
  <c r="R19" i="8"/>
  <c r="R55" i="8"/>
  <c r="R32" i="8"/>
  <c r="R70" i="8"/>
  <c r="R47" i="8"/>
  <c r="R39" i="8"/>
  <c r="R65" i="8"/>
  <c r="R57" i="8"/>
  <c r="R50" i="8"/>
  <c r="R42" i="8"/>
  <c r="R34" i="8"/>
  <c r="R26" i="8"/>
  <c r="R18" i="8"/>
  <c r="R63" i="8"/>
  <c r="R48" i="8"/>
  <c r="R40" i="8"/>
  <c r="R62" i="8"/>
  <c r="R23" i="8"/>
  <c r="R72" i="8"/>
  <c r="R64" i="8"/>
  <c r="R56" i="8"/>
  <c r="R49" i="8"/>
  <c r="R41" i="8"/>
  <c r="R33" i="8"/>
  <c r="R25" i="8"/>
  <c r="R17" i="8"/>
  <c r="R71" i="8"/>
  <c r="R24" i="8"/>
  <c r="R31" i="8"/>
  <c r="R69" i="8"/>
  <c r="R61" i="8"/>
  <c r="R53" i="8"/>
  <c r="R46" i="8"/>
  <c r="R38" i="8"/>
  <c r="R30" i="8"/>
  <c r="R22" i="8"/>
  <c r="R14" i="8"/>
  <c r="R68" i="8"/>
  <c r="R60" i="8"/>
  <c r="R52" i="8"/>
  <c r="R45" i="8"/>
  <c r="R37" i="8"/>
  <c r="R29" i="8"/>
  <c r="R21" i="8"/>
  <c r="R13" i="8"/>
</calcChain>
</file>

<file path=xl/sharedStrings.xml><?xml version="1.0" encoding="utf-8"?>
<sst xmlns="http://schemas.openxmlformats.org/spreadsheetml/2006/main" count="513" uniqueCount="341">
  <si>
    <t>Country</t>
  </si>
  <si>
    <t>Region</t>
  </si>
  <si>
    <t>Site</t>
  </si>
  <si>
    <t>Material</t>
  </si>
  <si>
    <t>±</t>
  </si>
  <si>
    <t>cal BC</t>
  </si>
  <si>
    <t>References</t>
  </si>
  <si>
    <t>Charred cereal</t>
  </si>
  <si>
    <t>Northern Sweden</t>
  </si>
  <si>
    <t>Hordeum</t>
  </si>
  <si>
    <t>Central Sweden</t>
  </si>
  <si>
    <t>Triticum</t>
  </si>
  <si>
    <t>Southern Norway</t>
  </si>
  <si>
    <t>Vestfold</t>
  </si>
  <si>
    <t>Napperødtjern</t>
  </si>
  <si>
    <t>Gytja layer containing pollen  of cereal</t>
  </si>
  <si>
    <t>T-2432</t>
  </si>
  <si>
    <t>4827-3785</t>
  </si>
  <si>
    <t>Østfold</t>
  </si>
  <si>
    <t>Haraldstadmyr</t>
  </si>
  <si>
    <t>XXX</t>
  </si>
  <si>
    <t>4037-3637</t>
  </si>
  <si>
    <t>Østmo 1988</t>
  </si>
  <si>
    <t>Vest-Agder</t>
  </si>
  <si>
    <t>Hallandsvann</t>
  </si>
  <si>
    <t>Prøsch-Danielsen 1996</t>
  </si>
  <si>
    <t>Aust-Agder</t>
  </si>
  <si>
    <t>Barlindtjern</t>
  </si>
  <si>
    <t>3640-3091</t>
  </si>
  <si>
    <t>Høeg 1982</t>
  </si>
  <si>
    <t>Southwestern Norway</t>
  </si>
  <si>
    <t>Gytja layer containing pollen of cereal</t>
  </si>
  <si>
    <t>Tua-932a</t>
  </si>
  <si>
    <t>3956-3662</t>
  </si>
  <si>
    <t>Rogaland</t>
  </si>
  <si>
    <t>Solavika</t>
  </si>
  <si>
    <t>T-6131</t>
  </si>
  <si>
    <t>3638-3370</t>
  </si>
  <si>
    <t>Prøsch-Danielsen &amp; Selsing 2009, 50f</t>
  </si>
  <si>
    <t>Hordaland</t>
  </si>
  <si>
    <t>Kotedalen, phase 13 (N 27)</t>
  </si>
  <si>
    <t>Hazelnut shell from layer containing pollen of cereal</t>
  </si>
  <si>
    <t>T-7509</t>
  </si>
  <si>
    <t>3951-3638</t>
  </si>
  <si>
    <t>Olsen 1992, 214; Hjelle et al. 1992, 100ff</t>
  </si>
  <si>
    <t>Southeast Norway</t>
  </si>
  <si>
    <t>Stensrød, house II, posthole A205</t>
  </si>
  <si>
    <t>Tua-4100</t>
  </si>
  <si>
    <t>2285-1966</t>
  </si>
  <si>
    <t>Glørstad 2004, 229</t>
  </si>
  <si>
    <t>H. vulgare</t>
  </si>
  <si>
    <t>Torpum 9a, A15a, posthole</t>
  </si>
  <si>
    <t>Tua-3918</t>
  </si>
  <si>
    <t>2134-1892</t>
  </si>
  <si>
    <t>Glørstad 2004, 230</t>
  </si>
  <si>
    <t>Gjerpe &amp; Bukkemoen 2008</t>
  </si>
  <si>
    <t>Nordby 1, house 1</t>
  </si>
  <si>
    <t>Tua-6517</t>
  </si>
  <si>
    <t>2016-1771</t>
  </si>
  <si>
    <t>Austbø</t>
  </si>
  <si>
    <t>Charred cereal grain</t>
  </si>
  <si>
    <t>Tua-8895</t>
  </si>
  <si>
    <t>2576-1981</t>
  </si>
  <si>
    <t>Sandvik 2003; Høgestøl &amp; Prøsch-Danielsen 2006, 21</t>
  </si>
  <si>
    <t>Voll 27</t>
  </si>
  <si>
    <t xml:space="preserve">H. vulgare var. </t>
  </si>
  <si>
    <t>TUa-2601</t>
  </si>
  <si>
    <t>2111-1745</t>
  </si>
  <si>
    <t>Håbakken</t>
  </si>
  <si>
    <t>Cereal grain</t>
  </si>
  <si>
    <t>TUa-1838</t>
  </si>
  <si>
    <t>2494-1922</t>
  </si>
  <si>
    <t>Jåttå, house II:19</t>
  </si>
  <si>
    <t>TUa-1846</t>
  </si>
  <si>
    <t>2201-1907</t>
  </si>
  <si>
    <t>Høgestøl &amp; Prøsch-Danielsen 2006, 21</t>
  </si>
  <si>
    <t>Soma</t>
  </si>
  <si>
    <t>ß-118741</t>
  </si>
  <si>
    <t>2136-1906</t>
  </si>
  <si>
    <t>Børsheim 2005</t>
  </si>
  <si>
    <t>H. vulgare L. var. Nudum</t>
  </si>
  <si>
    <t>Kvåle, house II</t>
  </si>
  <si>
    <t>TUa-3393</t>
  </si>
  <si>
    <t>2124-1696</t>
  </si>
  <si>
    <t>Bjørdal 2009</t>
  </si>
  <si>
    <t>Frøyland, house 2</t>
  </si>
  <si>
    <t>TUa-6803</t>
  </si>
  <si>
    <t>2468-2211</t>
  </si>
  <si>
    <t>Jåsund, house I</t>
  </si>
  <si>
    <t>Tra-4035</t>
  </si>
  <si>
    <t>2283-1902</t>
  </si>
  <si>
    <t>Fyllingen 2012, 117</t>
  </si>
  <si>
    <t>Fyllingen &amp; Armstrong 2012</t>
  </si>
  <si>
    <t>Tjora, house 13</t>
  </si>
  <si>
    <t>Tra-1172</t>
  </si>
  <si>
    <t>2131-1912</t>
  </si>
  <si>
    <t>Røyneberg, house B</t>
  </si>
  <si>
    <t>Tua-1858</t>
  </si>
  <si>
    <t>1972-1689</t>
  </si>
  <si>
    <t>Hult 1997, 25ff</t>
  </si>
  <si>
    <t>Kvia, house I/II</t>
  </si>
  <si>
    <t>Tra-3597</t>
  </si>
  <si>
    <t>2286-2032</t>
  </si>
  <si>
    <t>Bjørlo 2011; Westling &amp; Overland 2012</t>
  </si>
  <si>
    <t>Klepp, house I</t>
  </si>
  <si>
    <t>TUa-6809</t>
  </si>
  <si>
    <t>2009-1766</t>
  </si>
  <si>
    <t>Hellvik, house 1</t>
  </si>
  <si>
    <t>Beta-251065</t>
  </si>
  <si>
    <t>1664-1459</t>
  </si>
  <si>
    <t>Sandvik &amp; Jensen 2009</t>
  </si>
  <si>
    <t>Forsand, house 32</t>
  </si>
  <si>
    <t>TUa-311</t>
  </si>
  <si>
    <t>1729-1425</t>
  </si>
  <si>
    <t>Western Norway</t>
  </si>
  <si>
    <t>Møre og Romsdal</t>
  </si>
  <si>
    <t>Gossen, site 30</t>
  </si>
  <si>
    <t>Hordeum sp.</t>
  </si>
  <si>
    <t>TUa-4738</t>
  </si>
  <si>
    <t>2281-1977</t>
  </si>
  <si>
    <t>Hjelle et al. 2012</t>
  </si>
  <si>
    <t>Central Norway</t>
  </si>
  <si>
    <t>Trøndelag</t>
  </si>
  <si>
    <t>Egge</t>
  </si>
  <si>
    <t>TUa-3645</t>
  </si>
  <si>
    <t>1880-1520</t>
  </si>
  <si>
    <t>Solem 2002: 6</t>
  </si>
  <si>
    <t>Hälsingland</t>
  </si>
  <si>
    <t>Hedningahällan</t>
  </si>
  <si>
    <t>2550-1911</t>
  </si>
  <si>
    <t>Schierbeck 1994</t>
  </si>
  <si>
    <t>Ågermanland</t>
  </si>
  <si>
    <t>Bjästamon</t>
  </si>
  <si>
    <t>Ua-27101</t>
  </si>
  <si>
    <t>2623-2346</t>
  </si>
  <si>
    <t xml:space="preserve">Lill-Mosjön </t>
  </si>
  <si>
    <t xml:space="preserve">Hordeum </t>
  </si>
  <si>
    <t>Ua-25338</t>
  </si>
  <si>
    <t>2457-2039</t>
  </si>
  <si>
    <t>Västerbotten</t>
  </si>
  <si>
    <t>Mariehem, L5</t>
  </si>
  <si>
    <t>Hordeum vulgare</t>
  </si>
  <si>
    <t>Ua-39874</t>
  </si>
  <si>
    <t>1263-1043</t>
  </si>
  <si>
    <t>Viklund 2011</t>
  </si>
  <si>
    <t>Umedalen</t>
  </si>
  <si>
    <t>Ua-39971</t>
  </si>
  <si>
    <t>752-407</t>
  </si>
  <si>
    <t>Western Finland</t>
  </si>
  <si>
    <t>Södra Österbotten</t>
  </si>
  <si>
    <t>Southern Finland</t>
  </si>
  <si>
    <t>Near Turku</t>
  </si>
  <si>
    <t>Niuskala</t>
  </si>
  <si>
    <t>Ua-338</t>
  </si>
  <si>
    <t>1891-1018</t>
  </si>
  <si>
    <t>Vuorela &amp; Lampiäinen 1988, 33</t>
  </si>
  <si>
    <t>Jätinhaudanmaa</t>
  </si>
  <si>
    <t>Poz-23351</t>
  </si>
  <si>
    <t>1008-844</t>
  </si>
  <si>
    <t>Holmblad 2010, 35</t>
  </si>
  <si>
    <t>Southeastern Finland</t>
  </si>
  <si>
    <t>Nyland</t>
  </si>
  <si>
    <t>Kitulansuo</t>
  </si>
  <si>
    <t>XX-XX</t>
  </si>
  <si>
    <t>1400-1048</t>
  </si>
  <si>
    <t>Lavento 1998</t>
  </si>
  <si>
    <t>Northern Norway</t>
  </si>
  <si>
    <t>Stiurhelleren</t>
  </si>
  <si>
    <t>Nordland</t>
  </si>
  <si>
    <t>Grain kernel 1</t>
  </si>
  <si>
    <t>1493-1120</t>
  </si>
  <si>
    <t>Troms</t>
  </si>
  <si>
    <t>Kveøya</t>
  </si>
  <si>
    <t>Wk-26504</t>
  </si>
  <si>
    <t>2564-2307</t>
  </si>
  <si>
    <t>Johansen 1990</t>
  </si>
  <si>
    <t>Bakkan</t>
  </si>
  <si>
    <t>Gytja layers containing pollen of cereals</t>
  </si>
  <si>
    <t>T-1635</t>
  </si>
  <si>
    <t>1494-1127</t>
  </si>
  <si>
    <t>Finnmark</t>
  </si>
  <si>
    <t>Høeg 2000</t>
  </si>
  <si>
    <t>XXXX</t>
  </si>
  <si>
    <t>Skandfer &amp; Høeg 2012</t>
  </si>
  <si>
    <t>2111-1615</t>
  </si>
  <si>
    <t>Karasjok</t>
  </si>
  <si>
    <t>Gytja layers containing pollen of Hordeum</t>
  </si>
  <si>
    <t>T-14140</t>
  </si>
  <si>
    <t>Sørøya</t>
  </si>
  <si>
    <t>Lus-7105</t>
  </si>
  <si>
    <t>833-546</t>
  </si>
  <si>
    <t>Sjøgren 2009</t>
  </si>
  <si>
    <t>Melkefoss</t>
  </si>
  <si>
    <t>138 BC-538 AD</t>
  </si>
  <si>
    <t>Henningsmoen 1980, 175</t>
  </si>
  <si>
    <t>Gustafsson &amp; Spång 2007, 80</t>
  </si>
  <si>
    <t>Färjare &amp; Olsson 2000, 32</t>
  </si>
  <si>
    <t>Johansen 1990, 5</t>
  </si>
  <si>
    <t>Johansen &amp; Vorren 1986, 740</t>
  </si>
  <si>
    <t>Soltvedt 1997; Høgestøl &amp; Prøsch-Danielsen 2006, 21</t>
  </si>
  <si>
    <t>Olle Hemdorff personal communication</t>
  </si>
  <si>
    <t>Lab. no.</t>
  </si>
  <si>
    <t>Longitude</t>
  </si>
  <si>
    <t>Latitude</t>
  </si>
  <si>
    <t>Southern Sweden</t>
  </si>
  <si>
    <t>Scania</t>
  </si>
  <si>
    <t>Oxie 50:1</t>
  </si>
  <si>
    <t>Ua-22172</t>
  </si>
  <si>
    <t>4347-4053</t>
  </si>
  <si>
    <t>Hadevik 2009, 82ff</t>
  </si>
  <si>
    <t>Hyllie 165:79</t>
  </si>
  <si>
    <t>Ua-32360</t>
  </si>
  <si>
    <t>4233-3975</t>
  </si>
  <si>
    <t>Almhov, A23455</t>
  </si>
  <si>
    <t>Ua-20582</t>
  </si>
  <si>
    <t>3978-3786</t>
  </si>
  <si>
    <t>Rudebeck 2010, 112f</t>
  </si>
  <si>
    <t>Charred T. dicoccum/spelta</t>
  </si>
  <si>
    <t>Fosie 11D, A16</t>
  </si>
  <si>
    <t>Ua-15817</t>
  </si>
  <si>
    <t>3958-3638</t>
  </si>
  <si>
    <t>Svågertorp industi.</t>
  </si>
  <si>
    <t>Ua-19304</t>
  </si>
  <si>
    <t>3938-3639</t>
  </si>
  <si>
    <t>Mossby</t>
  </si>
  <si>
    <t>Ua-755</t>
  </si>
  <si>
    <t>3969-3382</t>
  </si>
  <si>
    <t>Larsson 1992, 74</t>
  </si>
  <si>
    <t>3785-3637</t>
  </si>
  <si>
    <t>Bunkeflostrand 15:1</t>
  </si>
  <si>
    <t>Ua-34229</t>
  </si>
  <si>
    <t>Lunnebjär</t>
  </si>
  <si>
    <t>Ua-18921</t>
  </si>
  <si>
    <t>3926-3389</t>
  </si>
  <si>
    <t>Lockarp</t>
  </si>
  <si>
    <t>Ua-21548</t>
  </si>
  <si>
    <t>3777-3534</t>
  </si>
  <si>
    <t>Charred Triticum</t>
  </si>
  <si>
    <t>Vintriediket, A6</t>
  </si>
  <si>
    <t>Ua-16204</t>
  </si>
  <si>
    <t>3766-3376</t>
  </si>
  <si>
    <t>Petersborg 6, A56</t>
  </si>
  <si>
    <t>Ua-11857</t>
  </si>
  <si>
    <t>3697-3377</t>
  </si>
  <si>
    <t>Svågertorp 8B-C</t>
  </si>
  <si>
    <t>Ua-16418</t>
  </si>
  <si>
    <t>3660-3368</t>
  </si>
  <si>
    <t>Fredriksberg 13E</t>
  </si>
  <si>
    <t>Ua-15444</t>
  </si>
  <si>
    <t>3640-3341</t>
  </si>
  <si>
    <t>Södermanland</t>
  </si>
  <si>
    <t>Lisseläng 2</t>
  </si>
  <si>
    <t>H. nudum</t>
  </si>
  <si>
    <t>Hallgren 2008</t>
  </si>
  <si>
    <t>T.dicoccum/spelta</t>
  </si>
  <si>
    <t>Västmanland</t>
  </si>
  <si>
    <t>Skogsmossen</t>
  </si>
  <si>
    <t>T. dicoccum/spelta</t>
  </si>
  <si>
    <t>Ua-15200</t>
  </si>
  <si>
    <t>3948-3378</t>
  </si>
  <si>
    <t>T. aestivo-comp.</t>
  </si>
  <si>
    <t>Stensborg</t>
  </si>
  <si>
    <t>LuS-9184</t>
  </si>
  <si>
    <t>3694-3381</t>
  </si>
  <si>
    <t>Larsson &amp; Broström 2011, 197</t>
  </si>
  <si>
    <t>Närke</t>
  </si>
  <si>
    <t>Hjulberga</t>
  </si>
  <si>
    <t>Ua-3369</t>
  </si>
  <si>
    <t>3693-3374</t>
  </si>
  <si>
    <t>Lässmyran 1</t>
  </si>
  <si>
    <t>Ua-32972</t>
  </si>
  <si>
    <t>3641-3371</t>
  </si>
  <si>
    <t>Uppland</t>
  </si>
  <si>
    <t>Nyskottet</t>
  </si>
  <si>
    <t>Ua-17860</t>
  </si>
  <si>
    <t>3648-3105</t>
  </si>
  <si>
    <t>Östra Vrå</t>
  </si>
  <si>
    <t>Ua-6937</t>
  </si>
  <si>
    <t>3621-3101</t>
  </si>
  <si>
    <t>Västergötland</t>
  </si>
  <si>
    <t>Laholm 197</t>
  </si>
  <si>
    <t>Beta-71658</t>
  </si>
  <si>
    <t>4231-3811</t>
  </si>
  <si>
    <t>Svensson 2010</t>
  </si>
  <si>
    <t>Skee 1616</t>
  </si>
  <si>
    <t>Ua-26850</t>
  </si>
  <si>
    <t>3520-3132</t>
  </si>
  <si>
    <t>Westergaard 2008</t>
  </si>
  <si>
    <t>uncal BP</t>
  </si>
  <si>
    <t>mean cal BC</t>
  </si>
  <si>
    <t>538 AD</t>
  </si>
  <si>
    <t>138 BC</t>
  </si>
  <si>
    <t>cal BC 1r.data</t>
  </si>
  <si>
    <t>cal BC 2a.data</t>
  </si>
  <si>
    <t>200 AD</t>
  </si>
  <si>
    <t>cal BP</t>
  </si>
  <si>
    <t>Long.RAD</t>
  </si>
  <si>
    <t>Lati.RAD</t>
  </si>
  <si>
    <t>Km to Oxie</t>
  </si>
  <si>
    <t>Km to Ullerødgård</t>
  </si>
  <si>
    <t>Denmark</t>
  </si>
  <si>
    <t>Bornholm</t>
  </si>
  <si>
    <t>Limensgård</t>
  </si>
  <si>
    <t>OxA-2895</t>
  </si>
  <si>
    <t>Zealand</t>
  </si>
  <si>
    <t>Ullerødgård</t>
  </si>
  <si>
    <t>KIA-36139</t>
  </si>
  <si>
    <t>3950-3659</t>
  </si>
  <si>
    <t>3943-3384</t>
  </si>
  <si>
    <t>Nielsen 1999</t>
  </si>
  <si>
    <t>Esben Aarsleff personal communication</t>
  </si>
  <si>
    <t>Östra Odarslöv</t>
  </si>
  <si>
    <t>Bunkeflo/Hyllie 7:4</t>
  </si>
  <si>
    <t>Smedegade</t>
  </si>
  <si>
    <t>Herrestorp</t>
  </si>
  <si>
    <t>Skovgård</t>
  </si>
  <si>
    <t>Brunnshög</t>
  </si>
  <si>
    <t>Triticum compactum</t>
  </si>
  <si>
    <t>Ua-55726</t>
  </si>
  <si>
    <t>3962-3798</t>
  </si>
  <si>
    <t>Nielsen and Nielsen 2017</t>
  </si>
  <si>
    <t>Hordeum vulgare var. Nudum</t>
  </si>
  <si>
    <t>Ua-29000</t>
  </si>
  <si>
    <t>3966-3787</t>
  </si>
  <si>
    <t>Andersson et al. 2016</t>
  </si>
  <si>
    <t>Triticum dicoccum</t>
  </si>
  <si>
    <t>Beta-371075</t>
  </si>
  <si>
    <t>3945-3714</t>
  </si>
  <si>
    <t>Ua-55182</t>
  </si>
  <si>
    <t>3891-3657</t>
  </si>
  <si>
    <t>Not mentioned</t>
  </si>
  <si>
    <t>3798-3652</t>
  </si>
  <si>
    <t>3701-3525</t>
  </si>
  <si>
    <t>Ua-32967</t>
  </si>
  <si>
    <t>3796-3646</t>
  </si>
  <si>
    <t>Veddige 128</t>
  </si>
  <si>
    <t>Triticum dicoccum/spelta</t>
  </si>
  <si>
    <t>Ua-29267</t>
  </si>
  <si>
    <t>4230-3777</t>
  </si>
  <si>
    <t>Sørensen 2014</t>
  </si>
  <si>
    <r>
      <t xml:space="preserve">Supplementray database to Fort , Pareta &amp; Sørensen. Estimating the relative importance of demic and cultural diffusion in the spread of the Neolithic in Scandinavia. </t>
    </r>
    <r>
      <rPr>
        <i/>
        <sz val="11"/>
        <color theme="1"/>
        <rFont val="Calibri"/>
        <family val="2"/>
        <scheme val="minor"/>
      </rPr>
      <t>J. R. S. Interface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</si>
</sst>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0000000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8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4" fillId="3" borderId="0" xfId="0" applyFont="1" applyFill="1" applyAlignment="1">
      <alignment horizontal="center"/>
    </xf>
    <xf numFmtId="164" fontId="2" fillId="3" borderId="0" xfId="1" applyNumberFormat="1" applyFont="1" applyFill="1"/>
    <xf numFmtId="164" fontId="2" fillId="3" borderId="0" xfId="1" applyNumberFormat="1" applyFont="1" applyFill="1" applyAlignment="1">
      <alignment horizontal="right"/>
    </xf>
    <xf numFmtId="165" fontId="7" fillId="3" borderId="0" xfId="2" applyNumberFormat="1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164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165" fontId="8" fillId="3" borderId="0" xfId="0" applyNumberFormat="1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wrapText="1"/>
    </xf>
    <xf numFmtId="165" fontId="8" fillId="2" borderId="0" xfId="0" applyNumberFormat="1" applyFont="1" applyFill="1"/>
    <xf numFmtId="0" fontId="0" fillId="0" borderId="0" xfId="0" applyFill="1" applyAlignment="1">
      <alignment horizontal="center"/>
    </xf>
    <xf numFmtId="165" fontId="0" fillId="0" borderId="0" xfId="0" applyNumberFormat="1" applyFill="1"/>
  </cellXfs>
  <cellStyles count="3">
    <cellStyle name="Millares" xfId="2" builtinId="3"/>
    <cellStyle name="Normal" xfId="0" builtinId="0"/>
    <cellStyle name="Normal_Cereal" xfId="1"/>
  </cellStyles>
  <dxfs count="0"/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="80" zoomScaleNormal="80" workbookViewId="0">
      <pane ySplit="2" topLeftCell="A3" activePane="bottomLeft" state="frozen"/>
      <selection pane="bottomLeft" activeCell="I6" sqref="I6"/>
    </sheetView>
  </sheetViews>
  <sheetFormatPr baseColWidth="10" defaultColWidth="9.109375" defaultRowHeight="14.4" x14ac:dyDescent="0.3"/>
  <cols>
    <col min="1" max="1" width="18.33203125" style="19" bestFit="1" customWidth="1"/>
    <col min="2" max="2" width="15.33203125" style="19" bestFit="1" customWidth="1"/>
    <col min="3" max="3" width="28.109375" style="19" customWidth="1"/>
    <col min="4" max="4" width="41.88671875" style="19" customWidth="1"/>
    <col min="5" max="5" width="10" style="19" customWidth="1"/>
    <col min="6" max="6" width="10.88671875" style="18" customWidth="1"/>
    <col min="7" max="7" width="4.6640625" style="18" customWidth="1"/>
    <col min="8" max="8" width="11.5546875" style="18" customWidth="1"/>
    <col min="9" max="9" width="14.44140625" style="18" customWidth="1"/>
    <col min="10" max="10" width="15.33203125" style="18" customWidth="1"/>
    <col min="11" max="11" width="13.6640625" style="18" customWidth="1"/>
    <col min="12" max="12" width="9.109375" style="27" customWidth="1"/>
    <col min="13" max="13" width="38.6640625" style="19" customWidth="1"/>
    <col min="14" max="15" width="16.88671875" style="16" customWidth="1"/>
    <col min="16" max="16" width="16.5546875" style="16" customWidth="1"/>
    <col min="17" max="17" width="16.44140625" style="16" customWidth="1"/>
    <col min="18" max="18" width="13.6640625" style="28" customWidth="1"/>
    <col min="19" max="19" width="21.44140625" style="19" customWidth="1"/>
    <col min="20" max="16384" width="9.109375" style="19"/>
  </cols>
  <sheetData>
    <row r="1" spans="1:19" x14ac:dyDescent="0.3">
      <c r="A1" s="19" t="s">
        <v>340</v>
      </c>
    </row>
    <row r="2" spans="1:19" s="3" customFormat="1" ht="15.6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201</v>
      </c>
      <c r="F2" s="2" t="s">
        <v>288</v>
      </c>
      <c r="G2" s="2" t="s">
        <v>4</v>
      </c>
      <c r="H2" s="2" t="s">
        <v>5</v>
      </c>
      <c r="I2" s="2" t="s">
        <v>292</v>
      </c>
      <c r="J2" s="2" t="s">
        <v>293</v>
      </c>
      <c r="K2" s="2" t="s">
        <v>289</v>
      </c>
      <c r="L2" s="23" t="s">
        <v>295</v>
      </c>
      <c r="M2" s="4" t="s">
        <v>6</v>
      </c>
      <c r="N2" s="5" t="s">
        <v>202</v>
      </c>
      <c r="O2" s="5" t="s">
        <v>203</v>
      </c>
      <c r="P2" s="5" t="s">
        <v>296</v>
      </c>
      <c r="Q2" s="5" t="s">
        <v>297</v>
      </c>
      <c r="R2" s="22" t="s">
        <v>298</v>
      </c>
      <c r="S2" s="6" t="s">
        <v>299</v>
      </c>
    </row>
    <row r="3" spans="1:19" s="3" customFormat="1" ht="16.5" customHeight="1" x14ac:dyDescent="0.3">
      <c r="A3" s="20" t="s">
        <v>300</v>
      </c>
      <c r="B3" s="8" t="s">
        <v>301</v>
      </c>
      <c r="C3" s="8" t="s">
        <v>302</v>
      </c>
      <c r="D3" s="8" t="s">
        <v>9</v>
      </c>
      <c r="E3" s="8" t="s">
        <v>303</v>
      </c>
      <c r="F3" s="7">
        <v>5000</v>
      </c>
      <c r="G3" s="7">
        <v>70</v>
      </c>
      <c r="H3" s="7" t="s">
        <v>307</v>
      </c>
      <c r="I3" s="9">
        <v>3950</v>
      </c>
      <c r="J3" s="9">
        <v>3659</v>
      </c>
      <c r="K3" s="7">
        <f>AVERAGE(I3,J3)</f>
        <v>3804.5</v>
      </c>
      <c r="L3" s="24">
        <f t="shared" ref="L3:L11" si="0">SUM(K3+1950)</f>
        <v>5754.5</v>
      </c>
      <c r="M3" s="8" t="s">
        <v>309</v>
      </c>
      <c r="N3" s="10">
        <v>14.910242650600001</v>
      </c>
      <c r="O3" s="10">
        <v>55.044176244100001</v>
      </c>
      <c r="P3" s="11">
        <f t="shared" ref="P3:P4" si="1">N3*3.141592654/180</f>
        <v>0.26023282655823587</v>
      </c>
      <c r="Q3" s="11">
        <f t="shared" ref="Q3:Q4" si="2">O3*3.141592654/180</f>
        <v>0.96070210963303271</v>
      </c>
      <c r="R3" s="25">
        <f>2*6371*ASIN(SQRT((SIN((Q3-0.96946480905)/2))^2+((SIN((P3-0.22877300089)/2))^2)*(COS(Q3)* COS(0.96946480905))))</f>
        <v>127.03356070942523</v>
      </c>
      <c r="S3" s="12">
        <f>2*6371*ASIN(SQRT((SIN((Q3-0.97632744324)/2))^2+((SIN((P3-0.21398496711)/2))^2)*(COS(Q3)* COS(0.97632744324))))</f>
        <v>194.33459479499015</v>
      </c>
    </row>
    <row r="4" spans="1:19" s="3" customFormat="1" ht="12.75" customHeight="1" x14ac:dyDescent="0.3">
      <c r="A4" s="20" t="s">
        <v>300</v>
      </c>
      <c r="B4" s="8" t="s">
        <v>304</v>
      </c>
      <c r="C4" s="20" t="s">
        <v>305</v>
      </c>
      <c r="D4" s="8" t="s">
        <v>7</v>
      </c>
      <c r="E4" s="8" t="s">
        <v>306</v>
      </c>
      <c r="F4" s="7">
        <v>4890</v>
      </c>
      <c r="G4" s="7">
        <v>90</v>
      </c>
      <c r="H4" s="7" t="s">
        <v>308</v>
      </c>
      <c r="I4" s="9">
        <v>3943</v>
      </c>
      <c r="J4" s="9">
        <v>3384</v>
      </c>
      <c r="K4" s="7">
        <f t="shared" ref="K4:K11" si="3">AVERAGE(I4,J4)</f>
        <v>3663.5</v>
      </c>
      <c r="L4" s="24">
        <f t="shared" si="0"/>
        <v>5613.5</v>
      </c>
      <c r="M4" s="8" t="s">
        <v>310</v>
      </c>
      <c r="N4" s="10">
        <v>12.260435493099999</v>
      </c>
      <c r="O4" s="10">
        <v>55.939441912900001</v>
      </c>
      <c r="P4" s="11">
        <f t="shared" si="1"/>
        <v>0.21398496711091014</v>
      </c>
      <c r="Q4" s="11">
        <f t="shared" si="2"/>
        <v>0.97632744323570209</v>
      </c>
      <c r="R4" s="25">
        <f t="shared" ref="R4" si="4">2*6371*ASIN(SQRT((SIN((Q4-0.96946480905)/2))^2+((SIN((P4-0.22877300089)/2))^2)*(COS(Q4)* COS(0.96946480905))))</f>
        <v>68.732110747608047</v>
      </c>
      <c r="S4" s="12">
        <v>0</v>
      </c>
    </row>
    <row r="5" spans="1:19" s="1" customFormat="1" ht="13.2" x14ac:dyDescent="0.25">
      <c r="A5" s="21" t="s">
        <v>300</v>
      </c>
      <c r="B5" s="14" t="s">
        <v>301</v>
      </c>
      <c r="C5" s="14" t="s">
        <v>313</v>
      </c>
      <c r="D5" s="14" t="s">
        <v>11</v>
      </c>
      <c r="E5" s="14" t="s">
        <v>328</v>
      </c>
      <c r="F5" s="7">
        <v>4963</v>
      </c>
      <c r="G5" s="7">
        <v>32</v>
      </c>
      <c r="H5" s="7" t="s">
        <v>329</v>
      </c>
      <c r="I5" s="7">
        <v>3891</v>
      </c>
      <c r="J5" s="7">
        <v>3657</v>
      </c>
      <c r="K5" s="7">
        <f>AVERAGE(I5,J5)</f>
        <v>3774</v>
      </c>
      <c r="L5" s="24">
        <f>SUM(K5+1950)</f>
        <v>5724</v>
      </c>
      <c r="M5" s="14" t="s">
        <v>320</v>
      </c>
      <c r="N5" s="16">
        <v>14.803000000000001</v>
      </c>
      <c r="O5" s="16">
        <v>55.173999999999999</v>
      </c>
      <c r="P5" s="16">
        <f t="shared" ref="P5:Q11" si="5">N5*3.141592654/180</f>
        <v>0.25836108920645556</v>
      </c>
      <c r="Q5" s="16">
        <f t="shared" si="5"/>
        <v>0.96296796162108889</v>
      </c>
      <c r="R5" s="26">
        <f t="shared" ref="R5:R9" si="6">2*6371*ASIN(SQRT((SIN((Q5-0.96946480905)/2))^2+((SIN((P5-0.22877300089)/2))^2)*(COS(Q5)* COS(0.96946480905))))</f>
        <v>114.86278522158037</v>
      </c>
      <c r="S5" s="17">
        <f t="shared" ref="S5:S10" si="7">2*6371*ASIN(SQRT((SIN((Q5-0.97632744324)/2))^2+((SIN((P5-0.21398496711)/2))^2)*(COS(Q5)* COS(0.97632744324))))</f>
        <v>181.12931466125255</v>
      </c>
    </row>
    <row r="6" spans="1:19" s="1" customFormat="1" ht="13.2" x14ac:dyDescent="0.25">
      <c r="A6" s="21" t="s">
        <v>300</v>
      </c>
      <c r="B6" s="14" t="s">
        <v>301</v>
      </c>
      <c r="C6" s="14" t="s">
        <v>315</v>
      </c>
      <c r="D6" s="14" t="s">
        <v>317</v>
      </c>
      <c r="E6" s="14" t="s">
        <v>318</v>
      </c>
      <c r="F6" s="7">
        <v>5084</v>
      </c>
      <c r="G6" s="7">
        <v>32</v>
      </c>
      <c r="H6" s="7" t="s">
        <v>319</v>
      </c>
      <c r="I6" s="7">
        <v>3962</v>
      </c>
      <c r="J6" s="7">
        <v>3798</v>
      </c>
      <c r="K6" s="7">
        <f>AVERAGE(I6,J6)</f>
        <v>3880</v>
      </c>
      <c r="L6" s="24">
        <f>SUM(K6+1950)</f>
        <v>5830</v>
      </c>
      <c r="M6" s="14" t="s">
        <v>320</v>
      </c>
      <c r="N6" s="1">
        <v>14.739000000000001</v>
      </c>
      <c r="O6" s="1">
        <v>55.220999999999997</v>
      </c>
      <c r="P6" s="16">
        <f t="shared" si="5"/>
        <v>0.25724407848503333</v>
      </c>
      <c r="Q6" s="16">
        <f t="shared" si="5"/>
        <v>0.96378826636963322</v>
      </c>
      <c r="R6" s="26">
        <f t="shared" si="6"/>
        <v>109.20246488909578</v>
      </c>
      <c r="S6" s="17">
        <f t="shared" si="7"/>
        <v>175.06044393139464</v>
      </c>
    </row>
    <row r="7" spans="1:19" s="1" customFormat="1" ht="13.2" x14ac:dyDescent="0.25">
      <c r="A7" s="8" t="s">
        <v>204</v>
      </c>
      <c r="B7" s="14" t="s">
        <v>205</v>
      </c>
      <c r="C7" s="14" t="s">
        <v>311</v>
      </c>
      <c r="D7" s="14" t="s">
        <v>325</v>
      </c>
      <c r="E7" s="14" t="s">
        <v>326</v>
      </c>
      <c r="F7" s="7">
        <v>5030</v>
      </c>
      <c r="G7" s="7">
        <v>30</v>
      </c>
      <c r="H7" s="7" t="s">
        <v>327</v>
      </c>
      <c r="I7" s="7">
        <v>3945</v>
      </c>
      <c r="J7" s="7">
        <v>3714</v>
      </c>
      <c r="K7" s="7">
        <f t="shared" ref="K7:K8" si="8">AVERAGE(I7,J7)</f>
        <v>3829.5</v>
      </c>
      <c r="L7" s="24">
        <f>SUM(K7+1950)</f>
        <v>5779.5</v>
      </c>
      <c r="M7" s="14" t="s">
        <v>324</v>
      </c>
      <c r="N7" s="16">
        <v>13.254</v>
      </c>
      <c r="O7" s="16">
        <v>55.74</v>
      </c>
      <c r="P7" s="16">
        <f t="shared" si="5"/>
        <v>0.23132593908953333</v>
      </c>
      <c r="Q7" s="16">
        <f t="shared" si="5"/>
        <v>0.97284652518866666</v>
      </c>
      <c r="R7" s="26">
        <f t="shared" si="6"/>
        <v>23.418708128044056</v>
      </c>
      <c r="S7" s="17">
        <f t="shared" si="7"/>
        <v>65.879368995301675</v>
      </c>
    </row>
    <row r="8" spans="1:19" s="1" customFormat="1" ht="13.2" x14ac:dyDescent="0.25">
      <c r="A8" s="8" t="s">
        <v>204</v>
      </c>
      <c r="B8" s="14" t="s">
        <v>205</v>
      </c>
      <c r="C8" s="14" t="s">
        <v>312</v>
      </c>
      <c r="D8" s="14" t="s">
        <v>7</v>
      </c>
      <c r="E8" s="14" t="s">
        <v>330</v>
      </c>
      <c r="F8" s="7">
        <v>4835</v>
      </c>
      <c r="G8" s="7">
        <v>40</v>
      </c>
      <c r="H8" s="7" t="s">
        <v>332</v>
      </c>
      <c r="I8" s="7">
        <v>3701</v>
      </c>
      <c r="J8" s="7">
        <v>3525</v>
      </c>
      <c r="K8" s="7">
        <f t="shared" si="8"/>
        <v>3613</v>
      </c>
      <c r="L8" s="24">
        <f t="shared" ref="L8:L9" si="9">SUM(K8+1950)</f>
        <v>5563</v>
      </c>
      <c r="M8" s="14" t="s">
        <v>324</v>
      </c>
      <c r="N8" s="16">
        <v>12.971</v>
      </c>
      <c r="O8" s="16">
        <v>55.576999999999998</v>
      </c>
      <c r="P8" s="16">
        <f t="shared" si="5"/>
        <v>0.22638665730574445</v>
      </c>
      <c r="Q8" s="16">
        <f t="shared" si="5"/>
        <v>0.97000163850754451</v>
      </c>
      <c r="R8" s="26">
        <f t="shared" si="6"/>
        <v>9.2530961303221808</v>
      </c>
      <c r="S8" s="17">
        <f t="shared" si="7"/>
        <v>60.005992481685986</v>
      </c>
    </row>
    <row r="9" spans="1:19" s="1" customFormat="1" ht="13.2" x14ac:dyDescent="0.25">
      <c r="A9" s="8" t="s">
        <v>204</v>
      </c>
      <c r="B9" s="14" t="s">
        <v>205</v>
      </c>
      <c r="C9" s="14" t="s">
        <v>314</v>
      </c>
      <c r="D9" s="14" t="s">
        <v>11</v>
      </c>
      <c r="E9" s="14" t="s">
        <v>330</v>
      </c>
      <c r="F9" s="7">
        <v>4955</v>
      </c>
      <c r="G9" s="7">
        <v>35</v>
      </c>
      <c r="H9" s="7" t="s">
        <v>331</v>
      </c>
      <c r="I9" s="7">
        <v>3798</v>
      </c>
      <c r="J9" s="7">
        <v>3652</v>
      </c>
      <c r="K9" s="7">
        <f t="shared" ref="K9" si="10">AVERAGE(I9,J9)</f>
        <v>3725</v>
      </c>
      <c r="L9" s="24">
        <f t="shared" si="9"/>
        <v>5675</v>
      </c>
      <c r="M9" s="14" t="s">
        <v>324</v>
      </c>
      <c r="N9" s="16">
        <v>13.032</v>
      </c>
      <c r="O9" s="16">
        <v>55.48</v>
      </c>
      <c r="P9" s="16">
        <f t="shared" si="5"/>
        <v>0.22745130814959999</v>
      </c>
      <c r="Q9" s="16">
        <f t="shared" si="5"/>
        <v>0.96830866913288882</v>
      </c>
      <c r="R9" s="26">
        <f t="shared" si="6"/>
        <v>8.7742109405599571</v>
      </c>
      <c r="S9" s="17">
        <f t="shared" si="7"/>
        <v>70.328616743063165</v>
      </c>
    </row>
    <row r="10" spans="1:19" s="1" customFormat="1" ht="13.2" x14ac:dyDescent="0.25">
      <c r="A10" s="8" t="s">
        <v>204</v>
      </c>
      <c r="B10" s="14" t="s">
        <v>205</v>
      </c>
      <c r="C10" s="14" t="s">
        <v>316</v>
      </c>
      <c r="D10" s="14" t="s">
        <v>321</v>
      </c>
      <c r="E10" s="14" t="s">
        <v>322</v>
      </c>
      <c r="F10" s="7">
        <v>5080</v>
      </c>
      <c r="G10" s="7">
        <v>40</v>
      </c>
      <c r="H10" s="7" t="s">
        <v>323</v>
      </c>
      <c r="I10" s="7">
        <v>3966</v>
      </c>
      <c r="J10" s="7">
        <v>3787</v>
      </c>
      <c r="K10" s="7">
        <f>AVERAGE(I10,J10)</f>
        <v>3876.5</v>
      </c>
      <c r="L10" s="24">
        <f>SUM(K10+1950)</f>
        <v>5826.5</v>
      </c>
      <c r="M10" s="14" t="s">
        <v>324</v>
      </c>
      <c r="N10" s="16">
        <v>13.234999999999999</v>
      </c>
      <c r="O10" s="16">
        <v>55.726999999999997</v>
      </c>
      <c r="P10" s="16">
        <f t="shared" si="5"/>
        <v>0.23099432653161109</v>
      </c>
      <c r="Q10" s="16">
        <f t="shared" si="5"/>
        <v>0.97261963238587767</v>
      </c>
      <c r="R10" s="26">
        <f t="shared" ref="R10" si="11">2*6371*ASIN(SQRT((SIN((Q10-0.96946480905)/2))^2+((SIN((P10-0.22877300089)/2))^2)*(COS(Q10)* COS(0.96946480905))))</f>
        <v>21.62851242237711</v>
      </c>
      <c r="S10" s="17">
        <f t="shared" si="7"/>
        <v>65.282142708814973</v>
      </c>
    </row>
    <row r="11" spans="1:19" s="8" customFormat="1" ht="13.2" x14ac:dyDescent="0.25">
      <c r="A11" s="8" t="s">
        <v>204</v>
      </c>
      <c r="B11" s="8" t="s">
        <v>205</v>
      </c>
      <c r="C11" s="20" t="s">
        <v>206</v>
      </c>
      <c r="D11" s="8" t="s">
        <v>7</v>
      </c>
      <c r="E11" s="8" t="s">
        <v>207</v>
      </c>
      <c r="F11" s="7">
        <v>5395</v>
      </c>
      <c r="G11" s="7">
        <v>60</v>
      </c>
      <c r="H11" s="7" t="s">
        <v>208</v>
      </c>
      <c r="I11" s="7">
        <v>4347</v>
      </c>
      <c r="J11" s="7">
        <v>4053</v>
      </c>
      <c r="K11" s="7">
        <f t="shared" si="3"/>
        <v>4200</v>
      </c>
      <c r="L11" s="24">
        <f t="shared" si="0"/>
        <v>6150</v>
      </c>
      <c r="M11" s="8" t="s">
        <v>209</v>
      </c>
      <c r="N11" s="11">
        <v>13.107727416099999</v>
      </c>
      <c r="O11" s="11">
        <v>55.5462419375</v>
      </c>
      <c r="P11" s="11">
        <f t="shared" si="5"/>
        <v>0.22877300089474537</v>
      </c>
      <c r="Q11" s="11">
        <f t="shared" si="5"/>
        <v>0.96946480904531518</v>
      </c>
      <c r="R11" s="25">
        <f>2*6371*ASIN(SQRT((SIN((Q11-0.96946480905)/2))^2+((SIN((P11-0.22877300089)/2))^2)*(COS(Q11)* COS(0.96946480905))))</f>
        <v>3.4400317495058447E-8</v>
      </c>
      <c r="S11" s="12">
        <f t="shared" ref="S11:S71" si="12">2*6371*ASIN(SQRT((SIN((Q11-0.97632744324)/2))^2+((SIN((P11-0.21398496711)/2))^2)*(COS(Q11)* COS(0.97632744324))))</f>
        <v>68.732110799671531</v>
      </c>
    </row>
    <row r="12" spans="1:19" s="8" customFormat="1" ht="13.2" x14ac:dyDescent="0.25">
      <c r="A12" s="8" t="s">
        <v>204</v>
      </c>
      <c r="B12" s="8" t="s">
        <v>205</v>
      </c>
      <c r="C12" s="8" t="s">
        <v>210</v>
      </c>
      <c r="D12" s="8" t="s">
        <v>7</v>
      </c>
      <c r="E12" s="8" t="s">
        <v>211</v>
      </c>
      <c r="F12" s="7">
        <v>5260</v>
      </c>
      <c r="G12" s="7">
        <v>50</v>
      </c>
      <c r="H12" s="7" t="s">
        <v>212</v>
      </c>
      <c r="I12" s="7">
        <v>4233</v>
      </c>
      <c r="J12" s="7">
        <v>3975</v>
      </c>
      <c r="K12" s="7">
        <f t="shared" ref="K12:K38" si="13">AVERAGE(I12,J12)</f>
        <v>4104</v>
      </c>
      <c r="L12" s="24">
        <f t="shared" ref="L12:L38" si="14">SUM(K12+1950)</f>
        <v>6054</v>
      </c>
      <c r="M12" s="8" t="s">
        <v>209</v>
      </c>
      <c r="N12" s="11">
        <v>12.989666718200001</v>
      </c>
      <c r="O12" s="11">
        <v>55.566800780900003</v>
      </c>
      <c r="P12" s="11">
        <f t="shared" ref="P12:P66" si="15">N12*3.141592654/180</f>
        <v>0.22671245299891893</v>
      </c>
      <c r="Q12" s="11">
        <f t="shared" ref="Q12:Q66" si="16">O12*3.141592654/180</f>
        <v>0.96982362855309401</v>
      </c>
      <c r="R12" s="25">
        <f t="shared" ref="R12:R72" si="17">2*6371*ASIN(SQRT((SIN((Q12-0.96946480905)/2))^2+((SIN((P12-0.22877300089)/2))^2)*(COS(Q12)* COS(0.96946480905))))</f>
        <v>7.768914989718672</v>
      </c>
      <c r="S12" s="12">
        <f t="shared" si="12"/>
        <v>61.637393204549916</v>
      </c>
    </row>
    <row r="13" spans="1:19" s="8" customFormat="1" ht="13.2" x14ac:dyDescent="0.25">
      <c r="A13" s="8" t="s">
        <v>204</v>
      </c>
      <c r="B13" s="8" t="s">
        <v>205</v>
      </c>
      <c r="C13" s="8" t="s">
        <v>213</v>
      </c>
      <c r="D13" s="8" t="s">
        <v>7</v>
      </c>
      <c r="E13" s="8" t="s">
        <v>214</v>
      </c>
      <c r="F13" s="7">
        <v>5095</v>
      </c>
      <c r="G13" s="7">
        <v>45</v>
      </c>
      <c r="H13" s="7" t="s">
        <v>215</v>
      </c>
      <c r="I13" s="7">
        <v>3978</v>
      </c>
      <c r="J13" s="7">
        <v>3786</v>
      </c>
      <c r="K13" s="7">
        <f t="shared" si="13"/>
        <v>3882</v>
      </c>
      <c r="L13" s="24">
        <f t="shared" si="14"/>
        <v>5832</v>
      </c>
      <c r="M13" s="8" t="s">
        <v>216</v>
      </c>
      <c r="N13" s="11">
        <v>13.089152885700001</v>
      </c>
      <c r="O13" s="11">
        <v>55.537800795400003</v>
      </c>
      <c r="P13" s="11">
        <f t="shared" si="15"/>
        <v>0.22844881418221125</v>
      </c>
      <c r="Q13" s="11">
        <f t="shared" si="16"/>
        <v>0.96931748332302226</v>
      </c>
      <c r="R13" s="25">
        <f t="shared" si="17"/>
        <v>1.498874915086019</v>
      </c>
      <c r="S13" s="12">
        <f t="shared" si="12"/>
        <v>68.452018049079072</v>
      </c>
    </row>
    <row r="14" spans="1:19" s="8" customFormat="1" ht="13.2" x14ac:dyDescent="0.25">
      <c r="A14" s="8" t="s">
        <v>204</v>
      </c>
      <c r="B14" s="8" t="s">
        <v>205</v>
      </c>
      <c r="C14" s="8" t="s">
        <v>218</v>
      </c>
      <c r="D14" s="8" t="s">
        <v>7</v>
      </c>
      <c r="E14" s="8" t="s">
        <v>219</v>
      </c>
      <c r="F14" s="7">
        <v>4970</v>
      </c>
      <c r="G14" s="7">
        <v>85</v>
      </c>
      <c r="H14" s="7" t="s">
        <v>220</v>
      </c>
      <c r="I14" s="7">
        <v>3958</v>
      </c>
      <c r="J14" s="7">
        <v>3638</v>
      </c>
      <c r="K14" s="7">
        <f t="shared" si="13"/>
        <v>3798</v>
      </c>
      <c r="L14" s="24">
        <f t="shared" si="14"/>
        <v>5748</v>
      </c>
      <c r="M14" s="8" t="s">
        <v>209</v>
      </c>
      <c r="N14" s="11">
        <v>13.0520680437</v>
      </c>
      <c r="O14" s="11">
        <v>55.5505768859</v>
      </c>
      <c r="P14" s="11">
        <f t="shared" si="15"/>
        <v>0.22780156158664486</v>
      </c>
      <c r="Q14" s="11">
        <f t="shared" si="16"/>
        <v>0.96954046816780903</v>
      </c>
      <c r="R14" s="25">
        <f t="shared" si="17"/>
        <v>3.5342252684465354</v>
      </c>
      <c r="S14" s="12">
        <f t="shared" si="12"/>
        <v>65.761258484918642</v>
      </c>
    </row>
    <row r="15" spans="1:19" s="8" customFormat="1" ht="13.2" x14ac:dyDescent="0.25">
      <c r="A15" s="8" t="s">
        <v>204</v>
      </c>
      <c r="B15" s="8" t="s">
        <v>205</v>
      </c>
      <c r="C15" s="8" t="s">
        <v>221</v>
      </c>
      <c r="D15" s="8" t="s">
        <v>7</v>
      </c>
      <c r="E15" s="8" t="s">
        <v>222</v>
      </c>
      <c r="F15" s="7">
        <v>4950</v>
      </c>
      <c r="G15" s="7">
        <v>55</v>
      </c>
      <c r="H15" s="7" t="s">
        <v>223</v>
      </c>
      <c r="I15" s="7">
        <v>3938</v>
      </c>
      <c r="J15" s="7">
        <v>3639</v>
      </c>
      <c r="K15" s="7">
        <f t="shared" si="13"/>
        <v>3788.5</v>
      </c>
      <c r="L15" s="24">
        <f t="shared" si="14"/>
        <v>5738.5</v>
      </c>
      <c r="M15" s="8" t="s">
        <v>209</v>
      </c>
      <c r="N15" s="11">
        <v>13.0200341859</v>
      </c>
      <c r="O15" s="11">
        <v>55.551309573799998</v>
      </c>
      <c r="P15" s="11">
        <f t="shared" si="15"/>
        <v>0.22724246529584619</v>
      </c>
      <c r="Q15" s="11">
        <f t="shared" si="16"/>
        <v>0.96955325598405528</v>
      </c>
      <c r="R15" s="25">
        <f t="shared" si="17"/>
        <v>5.5449142638983568</v>
      </c>
      <c r="S15" s="12">
        <f t="shared" si="12"/>
        <v>64.20910338017849</v>
      </c>
    </row>
    <row r="16" spans="1:19" s="8" customFormat="1" ht="13.2" x14ac:dyDescent="0.25">
      <c r="A16" s="8" t="s">
        <v>204</v>
      </c>
      <c r="B16" s="8" t="s">
        <v>205</v>
      </c>
      <c r="C16" s="8" t="s">
        <v>224</v>
      </c>
      <c r="D16" s="8" t="s">
        <v>7</v>
      </c>
      <c r="E16" s="8" t="s">
        <v>225</v>
      </c>
      <c r="F16" s="7">
        <v>4925</v>
      </c>
      <c r="G16" s="7">
        <v>115</v>
      </c>
      <c r="H16" s="7" t="s">
        <v>226</v>
      </c>
      <c r="I16" s="7">
        <v>3969</v>
      </c>
      <c r="J16" s="7">
        <v>3382</v>
      </c>
      <c r="K16" s="7">
        <f t="shared" si="13"/>
        <v>3675.5</v>
      </c>
      <c r="L16" s="24">
        <f t="shared" si="14"/>
        <v>5625.5</v>
      </c>
      <c r="M16" s="8" t="s">
        <v>227</v>
      </c>
      <c r="N16" s="11">
        <v>13.6182905984</v>
      </c>
      <c r="O16" s="11">
        <v>55.433821454399997</v>
      </c>
      <c r="P16" s="11">
        <f t="shared" si="15"/>
        <v>0.23768400946650392</v>
      </c>
      <c r="Q16" s="11">
        <f t="shared" si="16"/>
        <v>0.96750270146828132</v>
      </c>
      <c r="R16" s="25">
        <f t="shared" si="17"/>
        <v>34.5078502360928</v>
      </c>
      <c r="S16" s="12">
        <f t="shared" si="12"/>
        <v>102.00377591170027</v>
      </c>
    </row>
    <row r="17" spans="1:19" s="8" customFormat="1" ht="13.2" x14ac:dyDescent="0.25">
      <c r="A17" s="8" t="s">
        <v>204</v>
      </c>
      <c r="B17" s="8" t="s">
        <v>205</v>
      </c>
      <c r="C17" s="8" t="s">
        <v>229</v>
      </c>
      <c r="D17" s="8" t="s">
        <v>7</v>
      </c>
      <c r="E17" s="8" t="s">
        <v>230</v>
      </c>
      <c r="F17" s="7">
        <v>4910</v>
      </c>
      <c r="G17" s="7">
        <v>45</v>
      </c>
      <c r="H17" s="7" t="s">
        <v>228</v>
      </c>
      <c r="I17" s="7">
        <v>3785</v>
      </c>
      <c r="J17" s="7">
        <v>3637</v>
      </c>
      <c r="K17" s="7">
        <f t="shared" si="13"/>
        <v>3711</v>
      </c>
      <c r="L17" s="24">
        <f t="shared" si="14"/>
        <v>5661</v>
      </c>
      <c r="M17" s="8" t="s">
        <v>209</v>
      </c>
      <c r="N17" s="11">
        <v>12.9379788939</v>
      </c>
      <c r="O17" s="11">
        <v>55.556221193399999</v>
      </c>
      <c r="P17" s="11">
        <f t="shared" si="15"/>
        <v>0.22581033028157382</v>
      </c>
      <c r="Q17" s="11">
        <f t="shared" si="16"/>
        <v>0.96963897991769188</v>
      </c>
      <c r="R17" s="25">
        <f t="shared" si="17"/>
        <v>10.734606616464468</v>
      </c>
      <c r="S17" s="12">
        <f t="shared" si="12"/>
        <v>60.114989971965826</v>
      </c>
    </row>
    <row r="18" spans="1:19" s="8" customFormat="1" ht="13.2" x14ac:dyDescent="0.25">
      <c r="A18" s="8" t="s">
        <v>204</v>
      </c>
      <c r="B18" s="8" t="s">
        <v>205</v>
      </c>
      <c r="C18" s="8" t="s">
        <v>231</v>
      </c>
      <c r="D18" s="8" t="s">
        <v>7</v>
      </c>
      <c r="E18" s="8" t="s">
        <v>232</v>
      </c>
      <c r="F18" s="7">
        <v>4880</v>
      </c>
      <c r="G18" s="7">
        <v>70</v>
      </c>
      <c r="H18" s="7" t="s">
        <v>233</v>
      </c>
      <c r="I18" s="7">
        <v>3926</v>
      </c>
      <c r="J18" s="7">
        <v>3389</v>
      </c>
      <c r="K18" s="7">
        <f t="shared" si="13"/>
        <v>3657.5</v>
      </c>
      <c r="L18" s="24">
        <f t="shared" si="14"/>
        <v>5607.5</v>
      </c>
      <c r="M18" s="8" t="s">
        <v>209</v>
      </c>
      <c r="N18" s="11">
        <v>13.075647655099999</v>
      </c>
      <c r="O18" s="11">
        <v>55.546531143999999</v>
      </c>
      <c r="P18" s="11">
        <f t="shared" si="15"/>
        <v>0.22821310344196938</v>
      </c>
      <c r="Q18" s="11">
        <f t="shared" si="16"/>
        <v>0.96946985665095897</v>
      </c>
      <c r="R18" s="25">
        <f t="shared" si="17"/>
        <v>2.0183069668920726</v>
      </c>
      <c r="S18" s="12">
        <f t="shared" si="12"/>
        <v>67.173920959397009</v>
      </c>
    </row>
    <row r="19" spans="1:19" s="8" customFormat="1" ht="13.2" x14ac:dyDescent="0.25">
      <c r="A19" s="8" t="s">
        <v>204</v>
      </c>
      <c r="B19" s="8" t="s">
        <v>205</v>
      </c>
      <c r="C19" s="8" t="s">
        <v>234</v>
      </c>
      <c r="D19" s="8" t="s">
        <v>7</v>
      </c>
      <c r="E19" s="8" t="s">
        <v>235</v>
      </c>
      <c r="F19" s="7">
        <v>4880</v>
      </c>
      <c r="G19" s="7">
        <v>50</v>
      </c>
      <c r="H19" s="7" t="s">
        <v>236</v>
      </c>
      <c r="I19" s="7">
        <v>3777</v>
      </c>
      <c r="J19" s="7">
        <v>3534</v>
      </c>
      <c r="K19" s="7">
        <f t="shared" si="13"/>
        <v>3655.5</v>
      </c>
      <c r="L19" s="24">
        <f t="shared" si="14"/>
        <v>5605.5</v>
      </c>
      <c r="M19" s="8" t="s">
        <v>209</v>
      </c>
      <c r="N19" s="11">
        <v>13.0446748502</v>
      </c>
      <c r="O19" s="11">
        <v>55.542505984899996</v>
      </c>
      <c r="P19" s="11">
        <f t="shared" si="15"/>
        <v>0.22767252601781596</v>
      </c>
      <c r="Q19" s="11">
        <f t="shared" si="16"/>
        <v>0.96939960437173811</v>
      </c>
      <c r="R19" s="25">
        <f t="shared" si="17"/>
        <v>3.9883624500245354</v>
      </c>
      <c r="S19" s="12">
        <f t="shared" si="12"/>
        <v>66.013759309285675</v>
      </c>
    </row>
    <row r="20" spans="1:19" s="8" customFormat="1" ht="13.2" x14ac:dyDescent="0.25">
      <c r="A20" s="8" t="s">
        <v>204</v>
      </c>
      <c r="B20" s="8" t="s">
        <v>205</v>
      </c>
      <c r="C20" s="8" t="s">
        <v>238</v>
      </c>
      <c r="D20" s="8" t="s">
        <v>237</v>
      </c>
      <c r="E20" s="8" t="s">
        <v>239</v>
      </c>
      <c r="F20" s="7">
        <v>4820</v>
      </c>
      <c r="G20" s="7">
        <v>75</v>
      </c>
      <c r="H20" s="7" t="s">
        <v>240</v>
      </c>
      <c r="I20" s="7">
        <v>3766</v>
      </c>
      <c r="J20" s="7">
        <v>3376</v>
      </c>
      <c r="K20" s="7">
        <f t="shared" si="13"/>
        <v>3571</v>
      </c>
      <c r="L20" s="24">
        <f t="shared" si="14"/>
        <v>5521</v>
      </c>
      <c r="M20" s="8" t="s">
        <v>209</v>
      </c>
      <c r="N20" s="11">
        <v>13.002985645200001</v>
      </c>
      <c r="O20" s="11">
        <v>55.549270502500001</v>
      </c>
      <c r="P20" s="11">
        <f t="shared" si="15"/>
        <v>0.22694491212793208</v>
      </c>
      <c r="Q20" s="11">
        <f t="shared" si="16"/>
        <v>0.96951766747618284</v>
      </c>
      <c r="R20" s="25">
        <f t="shared" si="17"/>
        <v>6.5973911274790398</v>
      </c>
      <c r="S20" s="12">
        <f t="shared" si="12"/>
        <v>63.578518988026566</v>
      </c>
    </row>
    <row r="21" spans="1:19" s="8" customFormat="1" ht="13.2" x14ac:dyDescent="0.25">
      <c r="A21" s="8" t="s">
        <v>204</v>
      </c>
      <c r="B21" s="8" t="s">
        <v>205</v>
      </c>
      <c r="C21" s="8" t="s">
        <v>241</v>
      </c>
      <c r="D21" s="8" t="s">
        <v>237</v>
      </c>
      <c r="E21" s="8" t="s">
        <v>242</v>
      </c>
      <c r="F21" s="7">
        <v>4795</v>
      </c>
      <c r="G21" s="7">
        <v>60</v>
      </c>
      <c r="H21" s="7" t="s">
        <v>243</v>
      </c>
      <c r="I21" s="7">
        <v>3697</v>
      </c>
      <c r="J21" s="7">
        <v>3377</v>
      </c>
      <c r="K21" s="7">
        <f t="shared" si="13"/>
        <v>3537</v>
      </c>
      <c r="L21" s="24">
        <f t="shared" si="14"/>
        <v>5487</v>
      </c>
      <c r="M21" s="8" t="s">
        <v>209</v>
      </c>
      <c r="N21" s="11">
        <v>12.9821702793</v>
      </c>
      <c r="O21" s="11">
        <v>55.5609335766</v>
      </c>
      <c r="P21" s="11">
        <f t="shared" si="15"/>
        <v>0.2265816154579223</v>
      </c>
      <c r="Q21" s="11">
        <f t="shared" si="16"/>
        <v>0.96972122652015835</v>
      </c>
      <c r="R21" s="25">
        <f t="shared" si="17"/>
        <v>8.0642138997708432</v>
      </c>
      <c r="S21" s="12">
        <f t="shared" si="12"/>
        <v>61.736330867728341</v>
      </c>
    </row>
    <row r="22" spans="1:19" s="8" customFormat="1" ht="13.2" x14ac:dyDescent="0.25">
      <c r="A22" s="8" t="s">
        <v>204</v>
      </c>
      <c r="B22" s="8" t="s">
        <v>205</v>
      </c>
      <c r="C22" s="8" t="s">
        <v>244</v>
      </c>
      <c r="D22" s="8" t="s">
        <v>217</v>
      </c>
      <c r="E22" s="8" t="s">
        <v>245</v>
      </c>
      <c r="F22" s="7">
        <v>4760</v>
      </c>
      <c r="G22" s="7">
        <v>75</v>
      </c>
      <c r="H22" s="7" t="s">
        <v>246</v>
      </c>
      <c r="I22" s="7">
        <v>3660</v>
      </c>
      <c r="J22" s="7">
        <v>3368</v>
      </c>
      <c r="K22" s="7">
        <f t="shared" si="13"/>
        <v>3514</v>
      </c>
      <c r="L22" s="24">
        <f t="shared" si="14"/>
        <v>5464</v>
      </c>
      <c r="M22" s="8" t="s">
        <v>209</v>
      </c>
      <c r="N22" s="11">
        <v>13.0241872386</v>
      </c>
      <c r="O22" s="11">
        <v>55.5470375218</v>
      </c>
      <c r="P22" s="11">
        <f t="shared" si="15"/>
        <v>0.22731494973947947</v>
      </c>
      <c r="Q22" s="11">
        <f t="shared" si="16"/>
        <v>0.96947869461082914</v>
      </c>
      <c r="R22" s="25">
        <f t="shared" si="17"/>
        <v>5.2559964357369529</v>
      </c>
      <c r="S22" s="12">
        <f t="shared" si="12"/>
        <v>64.723012378505615</v>
      </c>
    </row>
    <row r="23" spans="1:19" s="8" customFormat="1" ht="13.2" x14ac:dyDescent="0.25">
      <c r="A23" s="8" t="s">
        <v>204</v>
      </c>
      <c r="B23" s="8" t="s">
        <v>205</v>
      </c>
      <c r="C23" s="8" t="s">
        <v>247</v>
      </c>
      <c r="D23" s="8" t="s">
        <v>217</v>
      </c>
      <c r="E23" s="8" t="s">
        <v>248</v>
      </c>
      <c r="F23" s="7">
        <v>4680</v>
      </c>
      <c r="G23" s="7">
        <v>70</v>
      </c>
      <c r="H23" s="7" t="s">
        <v>249</v>
      </c>
      <c r="I23" s="7">
        <v>3640</v>
      </c>
      <c r="J23" s="7">
        <v>3341</v>
      </c>
      <c r="K23" s="7">
        <f t="shared" si="13"/>
        <v>3490.5</v>
      </c>
      <c r="L23" s="24">
        <f t="shared" si="14"/>
        <v>5440.5</v>
      </c>
      <c r="M23" s="8" t="s">
        <v>209</v>
      </c>
      <c r="N23" s="13">
        <v>13.971056000000001</v>
      </c>
      <c r="O23" s="13">
        <v>55.487071</v>
      </c>
      <c r="P23" s="11">
        <f t="shared" si="15"/>
        <v>0.24384092721234793</v>
      </c>
      <c r="Q23" s="11">
        <f t="shared" si="16"/>
        <v>0.96843208136431358</v>
      </c>
      <c r="R23" s="25">
        <f t="shared" si="17"/>
        <v>54.747160718373742</v>
      </c>
      <c r="S23" s="12">
        <f t="shared" si="12"/>
        <v>118.36813671960286</v>
      </c>
    </row>
    <row r="24" spans="1:19" s="8" customFormat="1" ht="13.2" x14ac:dyDescent="0.25">
      <c r="A24" s="8" t="s">
        <v>10</v>
      </c>
      <c r="B24" s="8" t="s">
        <v>250</v>
      </c>
      <c r="C24" s="8" t="s">
        <v>251</v>
      </c>
      <c r="D24" s="8" t="s">
        <v>257</v>
      </c>
      <c r="E24" s="8" t="s">
        <v>333</v>
      </c>
      <c r="F24" s="7">
        <v>4940</v>
      </c>
      <c r="G24" s="7">
        <v>40</v>
      </c>
      <c r="H24" s="7" t="s">
        <v>334</v>
      </c>
      <c r="I24" s="7">
        <v>3796</v>
      </c>
      <c r="J24" s="7">
        <v>3646</v>
      </c>
      <c r="K24" s="7">
        <f t="shared" si="13"/>
        <v>3721</v>
      </c>
      <c r="L24" s="24">
        <f t="shared" si="14"/>
        <v>5671</v>
      </c>
      <c r="M24" s="8" t="s">
        <v>253</v>
      </c>
      <c r="N24" s="11">
        <v>17.973895990599999</v>
      </c>
      <c r="O24" s="11">
        <v>59.044619787099997</v>
      </c>
      <c r="P24" s="11">
        <f t="shared" si="15"/>
        <v>0.31370366448793896</v>
      </c>
      <c r="Q24" s="11">
        <f t="shared" si="16"/>
        <v>1.0305230210076468</v>
      </c>
      <c r="R24" s="25">
        <f t="shared" si="17"/>
        <v>486.35248696014492</v>
      </c>
      <c r="S24" s="12">
        <f t="shared" si="12"/>
        <v>485.26432792354711</v>
      </c>
    </row>
    <row r="25" spans="1:19" s="8" customFormat="1" ht="13.2" x14ac:dyDescent="0.25">
      <c r="A25" s="8" t="s">
        <v>10</v>
      </c>
      <c r="B25" s="8" t="s">
        <v>255</v>
      </c>
      <c r="C25" s="8" t="s">
        <v>256</v>
      </c>
      <c r="D25" s="8" t="s">
        <v>257</v>
      </c>
      <c r="E25" s="8" t="s">
        <v>258</v>
      </c>
      <c r="F25" s="7">
        <v>4880</v>
      </c>
      <c r="G25" s="7">
        <v>110</v>
      </c>
      <c r="H25" s="7" t="s">
        <v>259</v>
      </c>
      <c r="I25" s="7">
        <v>3948</v>
      </c>
      <c r="J25" s="7">
        <v>3378</v>
      </c>
      <c r="K25" s="7">
        <f t="shared" si="13"/>
        <v>3663</v>
      </c>
      <c r="L25" s="24">
        <f t="shared" si="14"/>
        <v>5613</v>
      </c>
      <c r="M25" s="8" t="s">
        <v>253</v>
      </c>
      <c r="N25" s="11">
        <v>15.525453257500001</v>
      </c>
      <c r="O25" s="11">
        <v>59.380286403500001</v>
      </c>
      <c r="P25" s="11">
        <f t="shared" si="15"/>
        <v>0.27097027724323541</v>
      </c>
      <c r="Q25" s="11">
        <f t="shared" si="16"/>
        <v>1.0363815086536206</v>
      </c>
      <c r="R25" s="25">
        <f t="shared" si="17"/>
        <v>450.10390884553732</v>
      </c>
      <c r="S25" s="12">
        <f t="shared" si="12"/>
        <v>428.95399099956506</v>
      </c>
    </row>
    <row r="26" spans="1:19" s="8" customFormat="1" ht="13.2" x14ac:dyDescent="0.25">
      <c r="A26" s="8" t="s">
        <v>10</v>
      </c>
      <c r="B26" s="8" t="s">
        <v>250</v>
      </c>
      <c r="C26" s="8" t="s">
        <v>261</v>
      </c>
      <c r="D26" s="8" t="s">
        <v>254</v>
      </c>
      <c r="E26" s="8" t="s">
        <v>262</v>
      </c>
      <c r="F26" s="7">
        <v>4800</v>
      </c>
      <c r="G26" s="7">
        <v>50</v>
      </c>
      <c r="H26" s="7" t="s">
        <v>263</v>
      </c>
      <c r="I26" s="7">
        <v>3694</v>
      </c>
      <c r="J26" s="7">
        <v>3381</v>
      </c>
      <c r="K26" s="7">
        <f t="shared" si="13"/>
        <v>3537.5</v>
      </c>
      <c r="L26" s="24">
        <f t="shared" si="14"/>
        <v>5487.5</v>
      </c>
      <c r="M26" s="8" t="s">
        <v>264</v>
      </c>
      <c r="N26" s="11">
        <v>16.587456808300001</v>
      </c>
      <c r="O26" s="11">
        <v>59.657790996800003</v>
      </c>
      <c r="P26" s="11">
        <f t="shared" si="15"/>
        <v>0.28950573587498651</v>
      </c>
      <c r="Q26" s="11">
        <f t="shared" si="16"/>
        <v>1.0412248774967456</v>
      </c>
      <c r="R26" s="25">
        <f t="shared" si="17"/>
        <v>501.82753127310303</v>
      </c>
      <c r="S26" s="12">
        <f t="shared" si="12"/>
        <v>486.282968773611</v>
      </c>
    </row>
    <row r="27" spans="1:19" s="8" customFormat="1" ht="13.2" x14ac:dyDescent="0.25">
      <c r="A27" s="8" t="s">
        <v>10</v>
      </c>
      <c r="B27" s="8" t="s">
        <v>265</v>
      </c>
      <c r="C27" s="8" t="s">
        <v>266</v>
      </c>
      <c r="D27" s="8" t="s">
        <v>260</v>
      </c>
      <c r="E27" s="8" t="s">
        <v>267</v>
      </c>
      <c r="F27" s="7">
        <v>4780</v>
      </c>
      <c r="G27" s="7">
        <v>65</v>
      </c>
      <c r="H27" s="7" t="s">
        <v>268</v>
      </c>
      <c r="I27" s="7">
        <v>3693</v>
      </c>
      <c r="J27" s="7">
        <v>3374</v>
      </c>
      <c r="K27" s="7">
        <f t="shared" si="13"/>
        <v>3533.5</v>
      </c>
      <c r="L27" s="24">
        <f t="shared" si="14"/>
        <v>5483.5</v>
      </c>
      <c r="M27" s="8" t="s">
        <v>253</v>
      </c>
      <c r="N27" s="11">
        <v>15.0929180271</v>
      </c>
      <c r="O27" s="11">
        <v>59.3330637563</v>
      </c>
      <c r="P27" s="11">
        <f t="shared" si="15"/>
        <v>0.26342111334089741</v>
      </c>
      <c r="Q27" s="11">
        <f t="shared" si="16"/>
        <v>1.0355573179783653</v>
      </c>
      <c r="R27" s="25">
        <f t="shared" si="17"/>
        <v>437.46342345752049</v>
      </c>
      <c r="S27" s="12">
        <f t="shared" si="12"/>
        <v>413.21333529410765</v>
      </c>
    </row>
    <row r="28" spans="1:19" s="8" customFormat="1" ht="13.2" x14ac:dyDescent="0.25">
      <c r="A28" s="8" t="s">
        <v>10</v>
      </c>
      <c r="B28" s="8" t="s">
        <v>250</v>
      </c>
      <c r="C28" s="8" t="s">
        <v>269</v>
      </c>
      <c r="D28" s="8" t="s">
        <v>252</v>
      </c>
      <c r="E28" s="8" t="s">
        <v>270</v>
      </c>
      <c r="F28" s="7">
        <v>4735</v>
      </c>
      <c r="G28" s="7">
        <v>65</v>
      </c>
      <c r="H28" s="7" t="s">
        <v>271</v>
      </c>
      <c r="I28" s="7">
        <v>3641</v>
      </c>
      <c r="J28" s="7">
        <v>3371</v>
      </c>
      <c r="K28" s="7">
        <f t="shared" si="13"/>
        <v>3506</v>
      </c>
      <c r="L28" s="24">
        <f t="shared" si="14"/>
        <v>5456</v>
      </c>
      <c r="M28" s="8" t="s">
        <v>253</v>
      </c>
      <c r="N28" s="11">
        <v>17.909923838499999</v>
      </c>
      <c r="O28" s="11">
        <v>58.988348764500003</v>
      </c>
      <c r="P28" s="11">
        <f t="shared" si="15"/>
        <v>0.31258713980406155</v>
      </c>
      <c r="Q28" s="11">
        <f t="shared" si="16"/>
        <v>1.0295409063896843</v>
      </c>
      <c r="R28" s="25">
        <f t="shared" si="17"/>
        <v>479.18597518504299</v>
      </c>
      <c r="S28" s="12">
        <f t="shared" si="12"/>
        <v>478.32666496698846</v>
      </c>
    </row>
    <row r="29" spans="1:19" s="8" customFormat="1" ht="13.2" x14ac:dyDescent="0.25">
      <c r="A29" s="8" t="s">
        <v>10</v>
      </c>
      <c r="B29" s="8" t="s">
        <v>272</v>
      </c>
      <c r="C29" s="8" t="s">
        <v>273</v>
      </c>
      <c r="D29" s="8" t="s">
        <v>260</v>
      </c>
      <c r="E29" s="8" t="s">
        <v>274</v>
      </c>
      <c r="F29" s="7">
        <v>4670</v>
      </c>
      <c r="G29" s="7">
        <v>95</v>
      </c>
      <c r="H29" s="7" t="s">
        <v>275</v>
      </c>
      <c r="I29" s="7">
        <v>3648</v>
      </c>
      <c r="J29" s="7">
        <v>3105</v>
      </c>
      <c r="K29" s="7">
        <f t="shared" si="13"/>
        <v>3376.5</v>
      </c>
      <c r="L29" s="24">
        <f t="shared" si="14"/>
        <v>5326.5</v>
      </c>
      <c r="M29" s="8" t="s">
        <v>253</v>
      </c>
      <c r="N29" s="11">
        <v>16.899580024199999</v>
      </c>
      <c r="O29" s="11">
        <v>59.865726141400003</v>
      </c>
      <c r="P29" s="11">
        <f t="shared" si="15"/>
        <v>0.29495331366506589</v>
      </c>
      <c r="Q29" s="11">
        <f t="shared" si="16"/>
        <v>1.0448540304011</v>
      </c>
      <c r="R29" s="25">
        <f t="shared" si="17"/>
        <v>530.30069005991822</v>
      </c>
      <c r="S29" s="12">
        <f t="shared" si="12"/>
        <v>515.22168962599642</v>
      </c>
    </row>
    <row r="30" spans="1:19" s="8" customFormat="1" ht="13.2" x14ac:dyDescent="0.25">
      <c r="A30" s="8" t="s">
        <v>10</v>
      </c>
      <c r="B30" s="8" t="s">
        <v>250</v>
      </c>
      <c r="C30" s="8" t="s">
        <v>276</v>
      </c>
      <c r="D30" s="8" t="s">
        <v>11</v>
      </c>
      <c r="E30" s="8" t="s">
        <v>277</v>
      </c>
      <c r="F30" s="7">
        <v>4600</v>
      </c>
      <c r="G30" s="7">
        <v>60</v>
      </c>
      <c r="H30" s="7" t="s">
        <v>278</v>
      </c>
      <c r="I30" s="7">
        <v>3621</v>
      </c>
      <c r="J30" s="7">
        <v>3101</v>
      </c>
      <c r="K30" s="7">
        <f t="shared" si="13"/>
        <v>3361</v>
      </c>
      <c r="L30" s="24">
        <f t="shared" si="14"/>
        <v>5311</v>
      </c>
      <c r="M30" s="8" t="s">
        <v>253</v>
      </c>
      <c r="N30" s="11">
        <v>16.388709802899999</v>
      </c>
      <c r="O30" s="11">
        <v>58.962531322300002</v>
      </c>
      <c r="P30" s="11">
        <f t="shared" si="15"/>
        <v>0.28603694625182458</v>
      </c>
      <c r="Q30" s="11">
        <f t="shared" si="16"/>
        <v>1.0290903070187922</v>
      </c>
      <c r="R30" s="25">
        <f t="shared" si="17"/>
        <v>427.9537239851806</v>
      </c>
      <c r="S30" s="12">
        <f t="shared" si="12"/>
        <v>416.96253124170397</v>
      </c>
    </row>
    <row r="31" spans="1:19" s="8" customFormat="1" ht="13.2" x14ac:dyDescent="0.25">
      <c r="A31" s="8" t="s">
        <v>10</v>
      </c>
      <c r="B31" s="8" t="s">
        <v>279</v>
      </c>
      <c r="C31" s="8" t="s">
        <v>280</v>
      </c>
      <c r="D31" s="8" t="s">
        <v>7</v>
      </c>
      <c r="E31" s="8" t="s">
        <v>281</v>
      </c>
      <c r="F31" s="7">
        <v>5200</v>
      </c>
      <c r="G31" s="7">
        <v>60</v>
      </c>
      <c r="H31" s="7" t="s">
        <v>282</v>
      </c>
      <c r="I31" s="7">
        <v>4231</v>
      </c>
      <c r="J31" s="7">
        <v>3811</v>
      </c>
      <c r="K31" s="7">
        <f t="shared" si="13"/>
        <v>4021</v>
      </c>
      <c r="L31" s="24">
        <f t="shared" si="14"/>
        <v>5971</v>
      </c>
      <c r="M31" s="8" t="s">
        <v>283</v>
      </c>
      <c r="N31" s="11">
        <v>13.0086919575</v>
      </c>
      <c r="O31" s="11">
        <v>56.517002488000003</v>
      </c>
      <c r="P31" s="11">
        <f t="shared" si="15"/>
        <v>0.2270445060657271</v>
      </c>
      <c r="Q31" s="11">
        <f t="shared" si="16"/>
        <v>0.98640777690222514</v>
      </c>
      <c r="R31" s="25">
        <f t="shared" si="17"/>
        <v>108.11883645965978</v>
      </c>
      <c r="S31" s="12">
        <f t="shared" si="12"/>
        <v>79.141879260268368</v>
      </c>
    </row>
    <row r="32" spans="1:19" s="8" customFormat="1" ht="13.2" x14ac:dyDescent="0.25">
      <c r="A32" s="8" t="s">
        <v>10</v>
      </c>
      <c r="B32" s="14" t="s">
        <v>279</v>
      </c>
      <c r="C32" s="14" t="s">
        <v>335</v>
      </c>
      <c r="D32" s="14" t="s">
        <v>336</v>
      </c>
      <c r="E32" s="14" t="s">
        <v>337</v>
      </c>
      <c r="F32" s="7">
        <v>5160</v>
      </c>
      <c r="G32" s="7">
        <v>78</v>
      </c>
      <c r="H32" s="7" t="s">
        <v>338</v>
      </c>
      <c r="I32" s="7">
        <v>4230</v>
      </c>
      <c r="J32" s="7">
        <v>3777</v>
      </c>
      <c r="K32" s="7">
        <f t="shared" si="13"/>
        <v>4003.5</v>
      </c>
      <c r="L32" s="24">
        <f t="shared" si="14"/>
        <v>5953.5</v>
      </c>
      <c r="M32" s="14" t="s">
        <v>339</v>
      </c>
      <c r="N32" s="11">
        <v>12.297561115000001</v>
      </c>
      <c r="O32" s="11">
        <v>57.241552183800003</v>
      </c>
      <c r="P32" s="11">
        <f t="shared" si="15"/>
        <v>0.21463293145000029</v>
      </c>
      <c r="Q32" s="11">
        <f t="shared" si="16"/>
        <v>0.99905355468990975</v>
      </c>
      <c r="R32" s="25">
        <f t="shared" si="17"/>
        <v>194.98887734524931</v>
      </c>
      <c r="S32" s="12">
        <f t="shared" si="12"/>
        <v>144.8058914544107</v>
      </c>
    </row>
    <row r="33" spans="1:19" s="8" customFormat="1" ht="13.2" x14ac:dyDescent="0.25">
      <c r="A33" s="8" t="s">
        <v>10</v>
      </c>
      <c r="B33" s="8" t="s">
        <v>279</v>
      </c>
      <c r="C33" s="8" t="s">
        <v>284</v>
      </c>
      <c r="D33" s="8" t="s">
        <v>7</v>
      </c>
      <c r="E33" s="8" t="s">
        <v>285</v>
      </c>
      <c r="F33" s="7">
        <v>4615</v>
      </c>
      <c r="G33" s="7">
        <v>40</v>
      </c>
      <c r="H33" s="7" t="s">
        <v>286</v>
      </c>
      <c r="I33" s="7">
        <v>3520</v>
      </c>
      <c r="J33" s="7">
        <v>3132</v>
      </c>
      <c r="K33" s="7">
        <f t="shared" si="13"/>
        <v>3326</v>
      </c>
      <c r="L33" s="24">
        <f t="shared" si="14"/>
        <v>5276</v>
      </c>
      <c r="M33" s="8" t="s">
        <v>287</v>
      </c>
      <c r="N33" s="11">
        <v>11.2851564908</v>
      </c>
      <c r="O33" s="11">
        <v>58.852951218000001</v>
      </c>
      <c r="P33" s="11">
        <f t="shared" si="15"/>
        <v>0.19696313739298724</v>
      </c>
      <c r="Q33" s="11">
        <f t="shared" si="16"/>
        <v>1.0271777734038288</v>
      </c>
      <c r="R33" s="25">
        <f t="shared" si="17"/>
        <v>383.69224757825123</v>
      </c>
      <c r="S33" s="12">
        <f t="shared" si="12"/>
        <v>329.185678457942</v>
      </c>
    </row>
    <row r="34" spans="1:19" s="14" customFormat="1" ht="13.2" x14ac:dyDescent="0.25">
      <c r="A34" s="14" t="s">
        <v>12</v>
      </c>
      <c r="B34" s="14" t="s">
        <v>13</v>
      </c>
      <c r="C34" s="14" t="s">
        <v>14</v>
      </c>
      <c r="D34" s="14" t="s">
        <v>15</v>
      </c>
      <c r="E34" s="14" t="s">
        <v>16</v>
      </c>
      <c r="F34" s="7">
        <v>5460</v>
      </c>
      <c r="G34" s="7">
        <v>230</v>
      </c>
      <c r="H34" s="7" t="s">
        <v>17</v>
      </c>
      <c r="I34" s="7">
        <v>4827</v>
      </c>
      <c r="J34" s="7">
        <v>3785</v>
      </c>
      <c r="K34" s="7">
        <f t="shared" si="13"/>
        <v>4306</v>
      </c>
      <c r="L34" s="24">
        <f t="shared" si="14"/>
        <v>6256</v>
      </c>
      <c r="M34" s="14" t="s">
        <v>194</v>
      </c>
      <c r="N34" s="15">
        <v>10.155299601999999</v>
      </c>
      <c r="O34" s="15">
        <v>59.153277845600002</v>
      </c>
      <c r="P34" s="11">
        <f t="shared" si="15"/>
        <v>0.1772434146045129</v>
      </c>
      <c r="Q34" s="11">
        <f t="shared" si="16"/>
        <v>1.032419461887544</v>
      </c>
      <c r="R34" s="25">
        <f t="shared" si="17"/>
        <v>438.34723806026216</v>
      </c>
      <c r="S34" s="12">
        <f t="shared" si="12"/>
        <v>378.74786066481352</v>
      </c>
    </row>
    <row r="35" spans="1:19" s="14" customFormat="1" ht="13.2" x14ac:dyDescent="0.25">
      <c r="A35" s="14" t="s">
        <v>12</v>
      </c>
      <c r="B35" s="14" t="s">
        <v>18</v>
      </c>
      <c r="C35" s="14" t="s">
        <v>19</v>
      </c>
      <c r="D35" s="14" t="s">
        <v>15</v>
      </c>
      <c r="E35" s="14" t="s">
        <v>20</v>
      </c>
      <c r="F35" s="7">
        <v>5010</v>
      </c>
      <c r="G35" s="7">
        <v>100</v>
      </c>
      <c r="H35" s="7" t="s">
        <v>21</v>
      </c>
      <c r="I35" s="7">
        <v>4037</v>
      </c>
      <c r="J35" s="7">
        <v>3637</v>
      </c>
      <c r="K35" s="7">
        <f t="shared" si="13"/>
        <v>3837</v>
      </c>
      <c r="L35" s="24">
        <f t="shared" si="14"/>
        <v>5787</v>
      </c>
      <c r="M35" s="14" t="s">
        <v>22</v>
      </c>
      <c r="N35" s="15">
        <v>10.234627487499999</v>
      </c>
      <c r="O35" s="15">
        <v>59.423334367400003</v>
      </c>
      <c r="P35" s="11">
        <f t="shared" si="15"/>
        <v>0.17862794739531374</v>
      </c>
      <c r="Q35" s="11">
        <f t="shared" si="16"/>
        <v>1.0371328373600532</v>
      </c>
      <c r="R35" s="25">
        <f t="shared" si="17"/>
        <v>463.94946258337018</v>
      </c>
      <c r="S35" s="12">
        <f t="shared" si="12"/>
        <v>405.63062727244949</v>
      </c>
    </row>
    <row r="36" spans="1:19" s="14" customFormat="1" ht="13.2" x14ac:dyDescent="0.25">
      <c r="A36" s="14" t="s">
        <v>12</v>
      </c>
      <c r="B36" s="14" t="s">
        <v>26</v>
      </c>
      <c r="C36" s="14" t="s">
        <v>27</v>
      </c>
      <c r="D36" s="14" t="s">
        <v>15</v>
      </c>
      <c r="E36" s="14" t="s">
        <v>20</v>
      </c>
      <c r="F36" s="7">
        <v>4630</v>
      </c>
      <c r="G36" s="7">
        <v>100</v>
      </c>
      <c r="H36" s="7" t="s">
        <v>28</v>
      </c>
      <c r="I36" s="7">
        <v>3640</v>
      </c>
      <c r="J36" s="7">
        <v>3091</v>
      </c>
      <c r="K36" s="7">
        <f t="shared" si="13"/>
        <v>3365.5</v>
      </c>
      <c r="L36" s="24">
        <f t="shared" si="14"/>
        <v>5315.5</v>
      </c>
      <c r="M36" s="14" t="s">
        <v>29</v>
      </c>
      <c r="N36" s="15">
        <v>9.1372867592499993</v>
      </c>
      <c r="O36" s="15">
        <v>59.097821490800001</v>
      </c>
      <c r="P36" s="11">
        <f t="shared" si="15"/>
        <v>0.15947573866861814</v>
      </c>
      <c r="Q36" s="11">
        <f t="shared" si="16"/>
        <v>1.0314515659050034</v>
      </c>
      <c r="R36" s="25">
        <f t="shared" si="17"/>
        <v>461.09967845395084</v>
      </c>
      <c r="S36" s="12">
        <f t="shared" si="12"/>
        <v>397.54189665075876</v>
      </c>
    </row>
    <row r="37" spans="1:19" s="14" customFormat="1" ht="13.2" x14ac:dyDescent="0.25">
      <c r="A37" s="14" t="s">
        <v>30</v>
      </c>
      <c r="B37" s="14" t="s">
        <v>23</v>
      </c>
      <c r="C37" s="14" t="s">
        <v>24</v>
      </c>
      <c r="D37" s="14" t="s">
        <v>31</v>
      </c>
      <c r="E37" s="14" t="s">
        <v>32</v>
      </c>
      <c r="F37" s="7">
        <v>5010</v>
      </c>
      <c r="G37" s="7">
        <v>70</v>
      </c>
      <c r="H37" s="7" t="s">
        <v>33</v>
      </c>
      <c r="I37" s="7">
        <v>3956</v>
      </c>
      <c r="J37" s="7">
        <v>3662</v>
      </c>
      <c r="K37" s="7">
        <f t="shared" si="13"/>
        <v>3809</v>
      </c>
      <c r="L37" s="24">
        <f t="shared" si="14"/>
        <v>5759</v>
      </c>
      <c r="M37" s="14" t="s">
        <v>25</v>
      </c>
      <c r="N37" s="15">
        <v>6.7864231746600003</v>
      </c>
      <c r="O37" s="15">
        <v>58.076883392100001</v>
      </c>
      <c r="P37" s="11">
        <f t="shared" si="15"/>
        <v>0.11844542884692899</v>
      </c>
      <c r="Q37" s="11">
        <f t="shared" si="16"/>
        <v>1.013632834621311</v>
      </c>
      <c r="R37" s="25">
        <f t="shared" si="17"/>
        <v>476.36810870570633</v>
      </c>
      <c r="S37" s="12">
        <f t="shared" si="12"/>
        <v>407.64962839519774</v>
      </c>
    </row>
    <row r="38" spans="1:19" s="14" customFormat="1" ht="13.2" x14ac:dyDescent="0.25">
      <c r="A38" s="14" t="s">
        <v>30</v>
      </c>
      <c r="B38" s="14" t="s">
        <v>34</v>
      </c>
      <c r="C38" s="14" t="s">
        <v>35</v>
      </c>
      <c r="D38" s="14" t="s">
        <v>31</v>
      </c>
      <c r="E38" s="14" t="s">
        <v>36</v>
      </c>
      <c r="F38" s="7">
        <v>4720</v>
      </c>
      <c r="G38" s="7">
        <v>70</v>
      </c>
      <c r="H38" s="7" t="s">
        <v>37</v>
      </c>
      <c r="I38" s="7">
        <v>3638</v>
      </c>
      <c r="J38" s="7">
        <v>3370</v>
      </c>
      <c r="K38" s="7">
        <f t="shared" si="13"/>
        <v>3504</v>
      </c>
      <c r="L38" s="24">
        <f t="shared" si="14"/>
        <v>5454</v>
      </c>
      <c r="M38" s="14" t="s">
        <v>38</v>
      </c>
      <c r="N38" s="15">
        <v>5.63489015568</v>
      </c>
      <c r="O38" s="15">
        <v>58.985301814300001</v>
      </c>
      <c r="P38" s="11">
        <f t="shared" si="15"/>
        <v>9.834738621767336E-2</v>
      </c>
      <c r="Q38" s="11">
        <f t="shared" si="16"/>
        <v>1.0294877270765432</v>
      </c>
      <c r="R38" s="25">
        <f t="shared" si="17"/>
        <v>589.42769871401049</v>
      </c>
      <c r="S38" s="12">
        <f t="shared" si="12"/>
        <v>520.85327310210857</v>
      </c>
    </row>
    <row r="39" spans="1:19" s="14" customFormat="1" ht="13.2" x14ac:dyDescent="0.25">
      <c r="A39" s="14" t="s">
        <v>30</v>
      </c>
      <c r="B39" s="14" t="s">
        <v>39</v>
      </c>
      <c r="C39" s="14" t="s">
        <v>40</v>
      </c>
      <c r="D39" s="14" t="s">
        <v>41</v>
      </c>
      <c r="E39" s="14" t="s">
        <v>42</v>
      </c>
      <c r="F39" s="7">
        <v>4960</v>
      </c>
      <c r="G39" s="7">
        <v>80</v>
      </c>
      <c r="H39" s="7" t="s">
        <v>43</v>
      </c>
      <c r="I39" s="7">
        <v>3951</v>
      </c>
      <c r="J39" s="7">
        <v>3638</v>
      </c>
      <c r="K39" s="7">
        <f t="shared" ref="K39:K50" si="18">AVERAGE(I39,J39)</f>
        <v>3794.5</v>
      </c>
      <c r="L39" s="24">
        <f t="shared" ref="L39:L50" si="19">SUM(K39+1950)</f>
        <v>5744.5</v>
      </c>
      <c r="M39" s="14" t="s">
        <v>44</v>
      </c>
      <c r="N39" s="15">
        <v>5.0931118976800001</v>
      </c>
      <c r="O39" s="15">
        <v>60.686109959900001</v>
      </c>
      <c r="P39" s="11">
        <f t="shared" si="15"/>
        <v>8.8891571798619382E-2</v>
      </c>
      <c r="Q39" s="11">
        <f t="shared" si="16"/>
        <v>1.0591724291658784</v>
      </c>
      <c r="R39" s="25">
        <f t="shared" si="17"/>
        <v>739.36599651964957</v>
      </c>
      <c r="S39" s="12">
        <f t="shared" si="12"/>
        <v>672.88793400783788</v>
      </c>
    </row>
    <row r="40" spans="1:19" s="14" customFormat="1" ht="13.2" x14ac:dyDescent="0.25">
      <c r="A40" s="14" t="s">
        <v>45</v>
      </c>
      <c r="B40" s="14" t="s">
        <v>18</v>
      </c>
      <c r="C40" s="14" t="s">
        <v>46</v>
      </c>
      <c r="D40" s="14" t="s">
        <v>7</v>
      </c>
      <c r="E40" s="14" t="s">
        <v>47</v>
      </c>
      <c r="F40" s="7">
        <v>3720</v>
      </c>
      <c r="G40" s="7">
        <v>50</v>
      </c>
      <c r="H40" s="7" t="s">
        <v>48</v>
      </c>
      <c r="I40" s="7">
        <v>2285</v>
      </c>
      <c r="J40" s="7">
        <v>1966</v>
      </c>
      <c r="K40" s="7">
        <f t="shared" si="18"/>
        <v>2125.5</v>
      </c>
      <c r="L40" s="24">
        <f t="shared" si="19"/>
        <v>4075.5</v>
      </c>
      <c r="M40" s="14" t="s">
        <v>49</v>
      </c>
      <c r="N40" s="15">
        <v>10.8037629602</v>
      </c>
      <c r="O40" s="15">
        <v>59.318648605900002</v>
      </c>
      <c r="P40" s="11">
        <f t="shared" si="15"/>
        <v>0.18856123528512009</v>
      </c>
      <c r="Q40" s="11">
        <f t="shared" si="16"/>
        <v>1.0353057261416823</v>
      </c>
      <c r="R40" s="25">
        <f t="shared" si="17"/>
        <v>441.49261170550272</v>
      </c>
      <c r="S40" s="12">
        <f t="shared" si="12"/>
        <v>385.60384510519617</v>
      </c>
    </row>
    <row r="41" spans="1:19" s="14" customFormat="1" ht="13.2" x14ac:dyDescent="0.25">
      <c r="A41" s="14" t="s">
        <v>45</v>
      </c>
      <c r="B41" s="14" t="s">
        <v>18</v>
      </c>
      <c r="C41" s="14" t="s">
        <v>51</v>
      </c>
      <c r="D41" s="14" t="s">
        <v>9</v>
      </c>
      <c r="E41" s="14" t="s">
        <v>52</v>
      </c>
      <c r="F41" s="7">
        <v>3630</v>
      </c>
      <c r="G41" s="7">
        <v>40</v>
      </c>
      <c r="H41" s="7" t="s">
        <v>53</v>
      </c>
      <c r="I41" s="7">
        <v>2134</v>
      </c>
      <c r="J41" s="7">
        <v>1892</v>
      </c>
      <c r="K41" s="7">
        <f t="shared" si="18"/>
        <v>2013</v>
      </c>
      <c r="L41" s="24">
        <f t="shared" si="19"/>
        <v>3963</v>
      </c>
      <c r="M41" s="14" t="s">
        <v>54</v>
      </c>
      <c r="N41" s="15">
        <v>11.2639763711</v>
      </c>
      <c r="O41" s="15">
        <v>59.171732669000001</v>
      </c>
      <c r="P41" s="11">
        <f t="shared" si="15"/>
        <v>0.19659347456820744</v>
      </c>
      <c r="Q41" s="11">
        <f t="shared" si="16"/>
        <v>1.0327415593187901</v>
      </c>
      <c r="R41" s="25">
        <f t="shared" si="17"/>
        <v>417.98572483813791</v>
      </c>
      <c r="S41" s="12">
        <f t="shared" si="12"/>
        <v>364.28580093574573</v>
      </c>
    </row>
    <row r="42" spans="1:19" s="14" customFormat="1" ht="13.2" x14ac:dyDescent="0.25">
      <c r="A42" s="14" t="s">
        <v>45</v>
      </c>
      <c r="B42" s="14" t="s">
        <v>13</v>
      </c>
      <c r="C42" s="14" t="s">
        <v>56</v>
      </c>
      <c r="D42" s="14" t="s">
        <v>9</v>
      </c>
      <c r="E42" s="14" t="s">
        <v>57</v>
      </c>
      <c r="F42" s="7">
        <v>3555</v>
      </c>
      <c r="G42" s="7">
        <v>35</v>
      </c>
      <c r="H42" s="7" t="s">
        <v>58</v>
      </c>
      <c r="I42" s="7">
        <v>2016</v>
      </c>
      <c r="J42" s="7">
        <v>1771</v>
      </c>
      <c r="K42" s="7">
        <f t="shared" si="18"/>
        <v>1893.5</v>
      </c>
      <c r="L42" s="24">
        <f t="shared" si="19"/>
        <v>3843.5</v>
      </c>
      <c r="M42" s="14" t="s">
        <v>55</v>
      </c>
      <c r="N42" s="15">
        <v>10.1111545214</v>
      </c>
      <c r="O42" s="15">
        <v>59.079707606699998</v>
      </c>
      <c r="P42" s="11">
        <f t="shared" si="15"/>
        <v>0.17647293759938404</v>
      </c>
      <c r="Q42" s="11">
        <f t="shared" si="16"/>
        <v>1.0311354189870925</v>
      </c>
      <c r="R42" s="25">
        <f t="shared" si="17"/>
        <v>432.04584564694517</v>
      </c>
      <c r="S42" s="12">
        <f t="shared" si="12"/>
        <v>371.98378882794395</v>
      </c>
    </row>
    <row r="43" spans="1:19" s="14" customFormat="1" ht="13.2" x14ac:dyDescent="0.25">
      <c r="A43" s="14" t="s">
        <v>30</v>
      </c>
      <c r="B43" s="14" t="s">
        <v>34</v>
      </c>
      <c r="C43" s="14" t="s">
        <v>59</v>
      </c>
      <c r="D43" s="14" t="s">
        <v>60</v>
      </c>
      <c r="E43" s="14" t="s">
        <v>61</v>
      </c>
      <c r="F43" s="7">
        <v>3840</v>
      </c>
      <c r="G43" s="7">
        <v>105</v>
      </c>
      <c r="H43" s="7" t="s">
        <v>62</v>
      </c>
      <c r="I43" s="7">
        <v>2576</v>
      </c>
      <c r="J43" s="7">
        <v>1981</v>
      </c>
      <c r="K43" s="7">
        <f t="shared" si="18"/>
        <v>2278.5</v>
      </c>
      <c r="L43" s="24">
        <f t="shared" si="19"/>
        <v>4228.5</v>
      </c>
      <c r="M43" s="14" t="s">
        <v>63</v>
      </c>
      <c r="N43" s="15">
        <v>5.6205959488100001</v>
      </c>
      <c r="O43" s="15">
        <v>58.728597272199998</v>
      </c>
      <c r="P43" s="11">
        <f t="shared" si="15"/>
        <v>9.8097905243798092E-2</v>
      </c>
      <c r="Q43" s="11">
        <f t="shared" si="16"/>
        <v>1.0250073876114887</v>
      </c>
      <c r="R43" s="25">
        <f t="shared" si="17"/>
        <v>573.29270265617004</v>
      </c>
      <c r="S43" s="12">
        <f t="shared" si="12"/>
        <v>504.58142375567098</v>
      </c>
    </row>
    <row r="44" spans="1:19" s="14" customFormat="1" ht="13.2" x14ac:dyDescent="0.25">
      <c r="A44" s="14" t="s">
        <v>30</v>
      </c>
      <c r="B44" s="14" t="s">
        <v>34</v>
      </c>
      <c r="C44" s="14" t="s">
        <v>64</v>
      </c>
      <c r="D44" s="14" t="s">
        <v>65</v>
      </c>
      <c r="E44" s="14" t="s">
        <v>66</v>
      </c>
      <c r="F44" s="7">
        <v>3560</v>
      </c>
      <c r="G44" s="7">
        <v>55</v>
      </c>
      <c r="H44" s="7" t="s">
        <v>67</v>
      </c>
      <c r="I44" s="7">
        <v>2111</v>
      </c>
      <c r="J44" s="7">
        <v>1745</v>
      </c>
      <c r="K44" s="7">
        <f t="shared" si="18"/>
        <v>1928</v>
      </c>
      <c r="L44" s="24">
        <f t="shared" si="19"/>
        <v>3878</v>
      </c>
      <c r="M44" s="14" t="s">
        <v>63</v>
      </c>
      <c r="N44" s="15">
        <v>5.68608981643</v>
      </c>
      <c r="O44" s="15">
        <v>58.820603462000001</v>
      </c>
      <c r="P44" s="11">
        <f t="shared" si="15"/>
        <v>9.9240988873781646E-2</v>
      </c>
      <c r="Q44" s="11">
        <f t="shared" si="16"/>
        <v>1.0266131985559233</v>
      </c>
      <c r="R44" s="25">
        <f t="shared" si="17"/>
        <v>576.14788467278879</v>
      </c>
      <c r="S44" s="12">
        <f t="shared" si="12"/>
        <v>507.48274748133122</v>
      </c>
    </row>
    <row r="45" spans="1:19" s="14" customFormat="1" ht="13.2" x14ac:dyDescent="0.25">
      <c r="A45" s="14" t="s">
        <v>30</v>
      </c>
      <c r="B45" s="14" t="s">
        <v>34</v>
      </c>
      <c r="C45" s="14" t="s">
        <v>68</v>
      </c>
      <c r="D45" s="14" t="s">
        <v>69</v>
      </c>
      <c r="E45" s="14" t="s">
        <v>70</v>
      </c>
      <c r="F45" s="7">
        <v>3710</v>
      </c>
      <c r="G45" s="7">
        <v>65</v>
      </c>
      <c r="H45" s="7" t="s">
        <v>71</v>
      </c>
      <c r="I45" s="7">
        <v>2494</v>
      </c>
      <c r="J45" s="7">
        <v>1922</v>
      </c>
      <c r="K45" s="7">
        <f t="shared" si="18"/>
        <v>2208</v>
      </c>
      <c r="L45" s="24">
        <f t="shared" si="19"/>
        <v>4158</v>
      </c>
      <c r="M45" s="14" t="s">
        <v>199</v>
      </c>
      <c r="N45" s="15">
        <v>5.6738102017300003</v>
      </c>
      <c r="O45" s="15">
        <v>58.913636591699998</v>
      </c>
      <c r="P45" s="11">
        <f t="shared" si="15"/>
        <v>9.902666916636238E-2</v>
      </c>
      <c r="Q45" s="11">
        <f t="shared" si="16"/>
        <v>1.0282369329828351</v>
      </c>
      <c r="R45" s="25">
        <f t="shared" si="17"/>
        <v>582.85077035514632</v>
      </c>
      <c r="S45" s="12">
        <f t="shared" si="12"/>
        <v>514.23690664881406</v>
      </c>
    </row>
    <row r="46" spans="1:19" s="14" customFormat="1" ht="13.2" x14ac:dyDescent="0.25">
      <c r="A46" s="14" t="s">
        <v>30</v>
      </c>
      <c r="B46" s="14" t="s">
        <v>34</v>
      </c>
      <c r="C46" s="14" t="s">
        <v>72</v>
      </c>
      <c r="D46" s="14" t="s">
        <v>69</v>
      </c>
      <c r="E46" s="14" t="s">
        <v>73</v>
      </c>
      <c r="F46" s="7">
        <v>3670</v>
      </c>
      <c r="G46" s="7">
        <v>55</v>
      </c>
      <c r="H46" s="7" t="s">
        <v>74</v>
      </c>
      <c r="I46" s="7">
        <v>2201</v>
      </c>
      <c r="J46" s="7">
        <v>1907</v>
      </c>
      <c r="K46" s="7">
        <f t="shared" si="18"/>
        <v>2054</v>
      </c>
      <c r="L46" s="24">
        <f t="shared" si="19"/>
        <v>4004</v>
      </c>
      <c r="M46" s="14" t="s">
        <v>75</v>
      </c>
      <c r="N46" s="15">
        <v>5.7140018943799999</v>
      </c>
      <c r="O46" s="15">
        <v>58.95680711</v>
      </c>
      <c r="P46" s="11">
        <f t="shared" si="15"/>
        <v>9.972814653514607E-2</v>
      </c>
      <c r="Q46" s="11">
        <f t="shared" si="16"/>
        <v>1.0289904006670609</v>
      </c>
      <c r="R46" s="25">
        <f t="shared" si="17"/>
        <v>583.90038594814291</v>
      </c>
      <c r="S46" s="12">
        <f t="shared" si="12"/>
        <v>515.32805011721132</v>
      </c>
    </row>
    <row r="47" spans="1:19" s="14" customFormat="1" ht="13.2" x14ac:dyDescent="0.25">
      <c r="A47" s="14" t="s">
        <v>30</v>
      </c>
      <c r="B47" s="14" t="s">
        <v>34</v>
      </c>
      <c r="C47" s="14" t="s">
        <v>76</v>
      </c>
      <c r="D47" s="14" t="s">
        <v>50</v>
      </c>
      <c r="E47" s="14" t="s">
        <v>77</v>
      </c>
      <c r="F47" s="7">
        <v>3640</v>
      </c>
      <c r="G47" s="7">
        <v>40</v>
      </c>
      <c r="H47" s="7" t="s">
        <v>78</v>
      </c>
      <c r="I47" s="7">
        <v>2136</v>
      </c>
      <c r="J47" s="7">
        <v>1906</v>
      </c>
      <c r="K47" s="7">
        <f t="shared" si="18"/>
        <v>2021</v>
      </c>
      <c r="L47" s="24">
        <f t="shared" si="19"/>
        <v>3971</v>
      </c>
      <c r="M47" s="14" t="s">
        <v>75</v>
      </c>
      <c r="N47" s="15">
        <v>5.6289476196899999</v>
      </c>
      <c r="O47" s="15">
        <v>59.125077490800003</v>
      </c>
      <c r="P47" s="11">
        <f t="shared" si="15"/>
        <v>9.8243669398716052E-2</v>
      </c>
      <c r="Q47" s="11">
        <f t="shared" si="16"/>
        <v>1.0319272728459892</v>
      </c>
      <c r="R47" s="25">
        <f t="shared" si="17"/>
        <v>599.22009986172509</v>
      </c>
      <c r="S47" s="12">
        <f t="shared" si="12"/>
        <v>530.76182139783919</v>
      </c>
    </row>
    <row r="48" spans="1:19" s="14" customFormat="1" ht="13.2" x14ac:dyDescent="0.25">
      <c r="A48" s="14" t="s">
        <v>30</v>
      </c>
      <c r="B48" s="14" t="s">
        <v>34</v>
      </c>
      <c r="C48" s="14" t="s">
        <v>81</v>
      </c>
      <c r="D48" s="14" t="s">
        <v>80</v>
      </c>
      <c r="E48" s="14" t="s">
        <v>82</v>
      </c>
      <c r="F48" s="7">
        <v>3555</v>
      </c>
      <c r="G48" s="7">
        <v>65</v>
      </c>
      <c r="H48" s="7" t="s">
        <v>83</v>
      </c>
      <c r="I48" s="7">
        <v>2124</v>
      </c>
      <c r="J48" s="7">
        <v>1696</v>
      </c>
      <c r="K48" s="7">
        <f t="shared" si="18"/>
        <v>1910</v>
      </c>
      <c r="L48" s="24">
        <f t="shared" si="19"/>
        <v>3860</v>
      </c>
      <c r="M48" s="14" t="s">
        <v>79</v>
      </c>
      <c r="N48" s="15">
        <v>5.7303711923299998</v>
      </c>
      <c r="O48" s="15">
        <v>58.751680630099997</v>
      </c>
      <c r="P48" s="11">
        <f t="shared" si="15"/>
        <v>0.10001384468065083</v>
      </c>
      <c r="Q48" s="11">
        <f t="shared" si="16"/>
        <v>1.0254102682093125</v>
      </c>
      <c r="R48" s="25">
        <f t="shared" si="17"/>
        <v>569.59788714634101</v>
      </c>
      <c r="S48" s="12">
        <f t="shared" si="12"/>
        <v>500.90877561876164</v>
      </c>
    </row>
    <row r="49" spans="1:19" s="14" customFormat="1" ht="13.2" x14ac:dyDescent="0.25">
      <c r="A49" s="14" t="s">
        <v>30</v>
      </c>
      <c r="B49" s="14" t="s">
        <v>34</v>
      </c>
      <c r="C49" s="14" t="s">
        <v>85</v>
      </c>
      <c r="D49" s="14" t="s">
        <v>60</v>
      </c>
      <c r="E49" s="14" t="s">
        <v>86</v>
      </c>
      <c r="F49" s="7">
        <v>3875</v>
      </c>
      <c r="G49" s="7">
        <v>35</v>
      </c>
      <c r="H49" s="7" t="s">
        <v>87</v>
      </c>
      <c r="I49" s="7">
        <v>2468</v>
      </c>
      <c r="J49" s="7">
        <v>2211</v>
      </c>
      <c r="K49" s="7">
        <f t="shared" si="18"/>
        <v>2339.5</v>
      </c>
      <c r="L49" s="24">
        <f t="shared" si="19"/>
        <v>4289.5</v>
      </c>
      <c r="M49" s="14" t="s">
        <v>84</v>
      </c>
      <c r="N49" s="15">
        <v>5.6342307892700001</v>
      </c>
      <c r="O49" s="15">
        <v>58.752969127</v>
      </c>
      <c r="P49" s="11">
        <f t="shared" si="15"/>
        <v>9.8335878102840307E-2</v>
      </c>
      <c r="Q49" s="11">
        <f t="shared" si="16"/>
        <v>1.0254327567226222</v>
      </c>
      <c r="R49" s="25">
        <f t="shared" si="17"/>
        <v>574.20361360739355</v>
      </c>
      <c r="S49" s="12">
        <f t="shared" si="12"/>
        <v>505.5015820674534</v>
      </c>
    </row>
    <row r="50" spans="1:19" s="14" customFormat="1" ht="13.2" x14ac:dyDescent="0.25">
      <c r="A50" s="14" t="s">
        <v>30</v>
      </c>
      <c r="B50" s="14" t="s">
        <v>34</v>
      </c>
      <c r="C50" s="14" t="s">
        <v>88</v>
      </c>
      <c r="D50" s="14" t="s">
        <v>50</v>
      </c>
      <c r="E50" s="14" t="s">
        <v>89</v>
      </c>
      <c r="F50" s="7">
        <v>3690</v>
      </c>
      <c r="G50" s="7">
        <v>65</v>
      </c>
      <c r="H50" s="7" t="s">
        <v>90</v>
      </c>
      <c r="I50" s="7">
        <v>2283</v>
      </c>
      <c r="J50" s="7">
        <v>1902</v>
      </c>
      <c r="K50" s="7">
        <f t="shared" si="18"/>
        <v>2092.5</v>
      </c>
      <c r="L50" s="24">
        <f t="shared" si="19"/>
        <v>4042.5</v>
      </c>
      <c r="M50" s="14" t="s">
        <v>91</v>
      </c>
      <c r="N50" s="15">
        <v>5.6325742706600002</v>
      </c>
      <c r="O50" s="15">
        <v>58.935396328800003</v>
      </c>
      <c r="P50" s="11">
        <f t="shared" si="15"/>
        <v>9.8306966398971476E-2</v>
      </c>
      <c r="Q50" s="11">
        <f t="shared" si="16"/>
        <v>1.0286167120396481</v>
      </c>
      <c r="R50" s="25">
        <f t="shared" si="17"/>
        <v>586.19492573278137</v>
      </c>
      <c r="S50" s="12">
        <f t="shared" si="12"/>
        <v>517.58483571911756</v>
      </c>
    </row>
    <row r="51" spans="1:19" s="14" customFormat="1" ht="13.2" x14ac:dyDescent="0.25">
      <c r="A51" s="14" t="s">
        <v>30</v>
      </c>
      <c r="B51" s="14" t="s">
        <v>34</v>
      </c>
      <c r="C51" s="14" t="s">
        <v>93</v>
      </c>
      <c r="D51" s="14" t="s">
        <v>60</v>
      </c>
      <c r="E51" s="14" t="s">
        <v>94</v>
      </c>
      <c r="F51" s="7">
        <v>3635</v>
      </c>
      <c r="G51" s="7">
        <v>30</v>
      </c>
      <c r="H51" s="7" t="s">
        <v>95</v>
      </c>
      <c r="I51" s="7">
        <v>2131</v>
      </c>
      <c r="J51" s="7">
        <v>1912</v>
      </c>
      <c r="K51" s="7">
        <f t="shared" ref="K51:K60" si="20">AVERAGE(I51,J51)</f>
        <v>2021.5</v>
      </c>
      <c r="L51" s="24">
        <f t="shared" ref="L51:L60" si="21">SUM(K51+1950)</f>
        <v>3971.5</v>
      </c>
      <c r="M51" s="14" t="s">
        <v>92</v>
      </c>
      <c r="N51" s="15">
        <v>5.5919535689000002</v>
      </c>
      <c r="O51" s="15">
        <v>58.849440210300003</v>
      </c>
      <c r="P51" s="11">
        <f t="shared" si="15"/>
        <v>9.7598001408696233E-2</v>
      </c>
      <c r="Q51" s="11">
        <f t="shared" si="16"/>
        <v>1.0271164947593927</v>
      </c>
      <c r="R51" s="25">
        <f t="shared" si="17"/>
        <v>582.41589726304278</v>
      </c>
      <c r="S51" s="12">
        <f t="shared" si="12"/>
        <v>513.74746275331438</v>
      </c>
    </row>
    <row r="52" spans="1:19" s="14" customFormat="1" ht="13.2" x14ac:dyDescent="0.25">
      <c r="A52" s="14" t="s">
        <v>30</v>
      </c>
      <c r="B52" s="14" t="s">
        <v>34</v>
      </c>
      <c r="C52" s="14" t="s">
        <v>96</v>
      </c>
      <c r="D52" s="14" t="s">
        <v>60</v>
      </c>
      <c r="E52" s="14" t="s">
        <v>97</v>
      </c>
      <c r="F52" s="7">
        <v>3505</v>
      </c>
      <c r="G52" s="7">
        <v>55</v>
      </c>
      <c r="H52" s="7" t="s">
        <v>98</v>
      </c>
      <c r="I52" s="7">
        <v>1972</v>
      </c>
      <c r="J52" s="7">
        <v>1689</v>
      </c>
      <c r="K52" s="7">
        <f t="shared" si="20"/>
        <v>1830.5</v>
      </c>
      <c r="L52" s="24">
        <f t="shared" si="21"/>
        <v>3780.5</v>
      </c>
      <c r="M52" s="14" t="s">
        <v>99</v>
      </c>
      <c r="N52" s="15">
        <v>6.0679519623299996</v>
      </c>
      <c r="O52" s="15">
        <v>58.958145516800002</v>
      </c>
      <c r="P52" s="11">
        <f t="shared" si="15"/>
        <v>0.10590574060933784</v>
      </c>
      <c r="Q52" s="11">
        <f t="shared" si="16"/>
        <v>1.0290137602724552</v>
      </c>
      <c r="R52" s="25">
        <f t="shared" si="17"/>
        <v>568.01503255578882</v>
      </c>
      <c r="S52" s="12">
        <f t="shared" si="12"/>
        <v>499.57198987045473</v>
      </c>
    </row>
    <row r="53" spans="1:19" s="14" customFormat="1" ht="13.2" x14ac:dyDescent="0.25">
      <c r="A53" s="14" t="s">
        <v>30</v>
      </c>
      <c r="B53" s="14" t="s">
        <v>34</v>
      </c>
      <c r="C53" s="14" t="s">
        <v>100</v>
      </c>
      <c r="D53" s="14" t="s">
        <v>50</v>
      </c>
      <c r="E53" s="14" t="s">
        <v>101</v>
      </c>
      <c r="F53" s="7">
        <v>3745</v>
      </c>
      <c r="G53" s="7">
        <v>40</v>
      </c>
      <c r="H53" s="7" t="s">
        <v>102</v>
      </c>
      <c r="I53" s="7">
        <v>2286</v>
      </c>
      <c r="J53" s="7">
        <v>2032</v>
      </c>
      <c r="K53" s="7">
        <f t="shared" si="20"/>
        <v>2159</v>
      </c>
      <c r="L53" s="24">
        <f t="shared" si="21"/>
        <v>4109</v>
      </c>
      <c r="M53" s="14" t="s">
        <v>103</v>
      </c>
      <c r="N53" s="15">
        <v>5.6795307966199999</v>
      </c>
      <c r="O53" s="15">
        <v>58.644273216899997</v>
      </c>
      <c r="P53" s="11">
        <f t="shared" si="15"/>
        <v>9.912651238237867E-2</v>
      </c>
      <c r="Q53" s="11">
        <f t="shared" si="16"/>
        <v>1.0235356552076778</v>
      </c>
      <c r="R53" s="25">
        <f t="shared" si="17"/>
        <v>565.16309123545773</v>
      </c>
      <c r="S53" s="12">
        <f t="shared" si="12"/>
        <v>496.43752070267209</v>
      </c>
    </row>
    <row r="54" spans="1:19" s="14" customFormat="1" ht="13.2" x14ac:dyDescent="0.25">
      <c r="A54" s="14" t="s">
        <v>30</v>
      </c>
      <c r="B54" s="14" t="s">
        <v>34</v>
      </c>
      <c r="C54" s="14" t="s">
        <v>104</v>
      </c>
      <c r="D54" s="14" t="s">
        <v>60</v>
      </c>
      <c r="E54" s="14" t="s">
        <v>105</v>
      </c>
      <c r="F54" s="7">
        <v>3545</v>
      </c>
      <c r="G54" s="7">
        <v>35</v>
      </c>
      <c r="H54" s="7" t="s">
        <v>106</v>
      </c>
      <c r="I54" s="7">
        <v>2009</v>
      </c>
      <c r="J54" s="7">
        <v>1766</v>
      </c>
      <c r="K54" s="7">
        <f t="shared" si="20"/>
        <v>1887.5</v>
      </c>
      <c r="L54" s="24">
        <f t="shared" si="21"/>
        <v>3837.5</v>
      </c>
      <c r="M54" s="14" t="s">
        <v>200</v>
      </c>
      <c r="N54" s="15">
        <v>5.5246725149499998</v>
      </c>
      <c r="O54" s="15">
        <v>58.7448923217</v>
      </c>
      <c r="P54" s="11">
        <f t="shared" si="15"/>
        <v>9.6423725492903484E-2</v>
      </c>
      <c r="Q54" s="11">
        <f t="shared" si="16"/>
        <v>1.0252917898770764</v>
      </c>
      <c r="R54" s="25">
        <f t="shared" si="17"/>
        <v>578.87345187064955</v>
      </c>
      <c r="S54" s="12">
        <f t="shared" si="12"/>
        <v>510.15725368912734</v>
      </c>
    </row>
    <row r="55" spans="1:19" s="14" customFormat="1" ht="13.2" x14ac:dyDescent="0.25">
      <c r="A55" s="14" t="s">
        <v>30</v>
      </c>
      <c r="B55" s="14" t="s">
        <v>34</v>
      </c>
      <c r="C55" s="14" t="s">
        <v>107</v>
      </c>
      <c r="D55" s="14" t="s">
        <v>60</v>
      </c>
      <c r="E55" s="14" t="s">
        <v>108</v>
      </c>
      <c r="F55" s="7">
        <v>3290</v>
      </c>
      <c r="G55" s="7">
        <v>40</v>
      </c>
      <c r="H55" s="7" t="s">
        <v>109</v>
      </c>
      <c r="I55" s="7">
        <v>1664</v>
      </c>
      <c r="J55" s="7">
        <v>1459</v>
      </c>
      <c r="K55" s="7">
        <f t="shared" si="20"/>
        <v>1561.5</v>
      </c>
      <c r="L55" s="24">
        <f t="shared" si="21"/>
        <v>3511.5</v>
      </c>
      <c r="M55" s="14" t="s">
        <v>110</v>
      </c>
      <c r="N55" s="15">
        <v>5.6859323928099998</v>
      </c>
      <c r="O55" s="15">
        <v>58.590812969200002</v>
      </c>
      <c r="P55" s="11">
        <f t="shared" si="15"/>
        <v>9.9238241313291883E-2</v>
      </c>
      <c r="Q55" s="11">
        <f t="shared" si="16"/>
        <v>1.0226025978662592</v>
      </c>
      <c r="R55" s="25">
        <f t="shared" si="17"/>
        <v>561.5221335792113</v>
      </c>
      <c r="S55" s="12">
        <f t="shared" si="12"/>
        <v>492.7908344231011</v>
      </c>
    </row>
    <row r="56" spans="1:19" s="14" customFormat="1" ht="13.2" x14ac:dyDescent="0.25">
      <c r="A56" s="14" t="s">
        <v>30</v>
      </c>
      <c r="B56" s="14" t="s">
        <v>34</v>
      </c>
      <c r="C56" s="14" t="s">
        <v>111</v>
      </c>
      <c r="D56" s="14" t="s">
        <v>50</v>
      </c>
      <c r="E56" s="14" t="s">
        <v>112</v>
      </c>
      <c r="F56" s="7">
        <v>3275</v>
      </c>
      <c r="G56" s="7">
        <v>65</v>
      </c>
      <c r="H56" s="7" t="s">
        <v>113</v>
      </c>
      <c r="I56" s="7">
        <v>1729</v>
      </c>
      <c r="J56" s="7">
        <v>1425</v>
      </c>
      <c r="K56" s="7">
        <f t="shared" si="20"/>
        <v>1577</v>
      </c>
      <c r="L56" s="24">
        <f t="shared" si="21"/>
        <v>3527</v>
      </c>
      <c r="M56" s="14" t="s">
        <v>200</v>
      </c>
      <c r="N56" s="15">
        <v>5.6614977943299998</v>
      </c>
      <c r="O56" s="15">
        <v>58.858679964300002</v>
      </c>
      <c r="P56" s="11">
        <f t="shared" si="15"/>
        <v>9.8811777118357397E-2</v>
      </c>
      <c r="Q56" s="11">
        <f t="shared" si="16"/>
        <v>1.0272777588887883</v>
      </c>
      <c r="R56" s="25">
        <f t="shared" si="17"/>
        <v>579.78581501850203</v>
      </c>
      <c r="S56" s="12">
        <f t="shared" si="12"/>
        <v>511.1358765772215</v>
      </c>
    </row>
    <row r="57" spans="1:19" s="14" customFormat="1" ht="13.2" x14ac:dyDescent="0.25">
      <c r="A57" s="14" t="s">
        <v>114</v>
      </c>
      <c r="B57" s="14" t="s">
        <v>115</v>
      </c>
      <c r="C57" s="14" t="s">
        <v>116</v>
      </c>
      <c r="D57" s="14" t="s">
        <v>117</v>
      </c>
      <c r="E57" s="14" t="s">
        <v>118</v>
      </c>
      <c r="F57" s="7">
        <v>3720</v>
      </c>
      <c r="G57" s="7">
        <v>45</v>
      </c>
      <c r="H57" s="7" t="s">
        <v>119</v>
      </c>
      <c r="I57" s="7">
        <v>2281</v>
      </c>
      <c r="J57" s="7">
        <v>1977</v>
      </c>
      <c r="K57" s="7">
        <f t="shared" si="20"/>
        <v>2129</v>
      </c>
      <c r="L57" s="24">
        <f t="shared" si="21"/>
        <v>4079</v>
      </c>
      <c r="M57" s="14" t="s">
        <v>120</v>
      </c>
      <c r="N57" s="15">
        <v>6.9449681965799996</v>
      </c>
      <c r="O57" s="15">
        <v>62.865738663400002</v>
      </c>
      <c r="P57" s="11">
        <f t="shared" si="15"/>
        <v>0.12121256149244086</v>
      </c>
      <c r="Q57" s="11">
        <f t="shared" si="16"/>
        <v>1.0972141265178956</v>
      </c>
      <c r="R57" s="25">
        <f t="shared" si="17"/>
        <v>885.33978611159091</v>
      </c>
      <c r="S57" s="12">
        <f t="shared" si="12"/>
        <v>826.1748174887955</v>
      </c>
    </row>
    <row r="58" spans="1:19" s="14" customFormat="1" ht="13.2" x14ac:dyDescent="0.25">
      <c r="A58" s="14" t="s">
        <v>121</v>
      </c>
      <c r="B58" s="14" t="s">
        <v>122</v>
      </c>
      <c r="C58" s="14" t="s">
        <v>123</v>
      </c>
      <c r="D58" s="14" t="s">
        <v>9</v>
      </c>
      <c r="E58" s="14" t="s">
        <v>124</v>
      </c>
      <c r="F58" s="7">
        <v>3385</v>
      </c>
      <c r="G58" s="7">
        <v>70</v>
      </c>
      <c r="H58" s="7" t="s">
        <v>125</v>
      </c>
      <c r="I58" s="7">
        <v>1880</v>
      </c>
      <c r="J58" s="7">
        <v>1520</v>
      </c>
      <c r="K58" s="7">
        <f t="shared" si="20"/>
        <v>1700</v>
      </c>
      <c r="L58" s="24">
        <f t="shared" si="21"/>
        <v>3650</v>
      </c>
      <c r="M58" s="14" t="s">
        <v>126</v>
      </c>
      <c r="N58" s="15">
        <v>11.5459084219</v>
      </c>
      <c r="O58" s="15">
        <v>64.054339533700002</v>
      </c>
      <c r="P58" s="11">
        <f t="shared" si="15"/>
        <v>0.20151411712220985</v>
      </c>
      <c r="Q58" s="11">
        <f t="shared" si="16"/>
        <v>1.1179591251994094</v>
      </c>
      <c r="R58" s="25">
        <f t="shared" si="17"/>
        <v>950.00885158568121</v>
      </c>
      <c r="S58" s="12">
        <f t="shared" si="12"/>
        <v>903.19503118133059</v>
      </c>
    </row>
    <row r="59" spans="1:19" s="14" customFormat="1" ht="13.2" x14ac:dyDescent="0.25">
      <c r="A59" s="14" t="s">
        <v>10</v>
      </c>
      <c r="B59" s="14" t="s">
        <v>127</v>
      </c>
      <c r="C59" s="14" t="s">
        <v>128</v>
      </c>
      <c r="D59" s="14" t="s">
        <v>9</v>
      </c>
      <c r="E59" s="14" t="s">
        <v>20</v>
      </c>
      <c r="F59" s="7">
        <v>3780</v>
      </c>
      <c r="G59" s="7">
        <v>110</v>
      </c>
      <c r="H59" s="7" t="s">
        <v>129</v>
      </c>
      <c r="I59" s="7">
        <v>2550</v>
      </c>
      <c r="J59" s="7">
        <v>1911</v>
      </c>
      <c r="K59" s="7">
        <f t="shared" si="20"/>
        <v>2230.5</v>
      </c>
      <c r="L59" s="24">
        <f t="shared" si="21"/>
        <v>4180.5</v>
      </c>
      <c r="M59" s="14" t="s">
        <v>130</v>
      </c>
      <c r="N59" s="15">
        <v>16.7015898603</v>
      </c>
      <c r="O59" s="15">
        <v>61.512699506700002</v>
      </c>
      <c r="P59" s="11">
        <f t="shared" si="15"/>
        <v>0.29149773341799651</v>
      </c>
      <c r="Q59" s="11">
        <f t="shared" si="16"/>
        <v>1.0735991383219896</v>
      </c>
      <c r="R59" s="25">
        <f t="shared" si="17"/>
        <v>695.20642577029275</v>
      </c>
      <c r="S59" s="12">
        <f t="shared" si="12"/>
        <v>670.28010529270421</v>
      </c>
    </row>
    <row r="60" spans="1:19" s="14" customFormat="1" ht="13.2" x14ac:dyDescent="0.25">
      <c r="A60" s="14" t="s">
        <v>8</v>
      </c>
      <c r="B60" s="14" t="s">
        <v>131</v>
      </c>
      <c r="C60" s="14" t="s">
        <v>132</v>
      </c>
      <c r="D60" s="14" t="s">
        <v>69</v>
      </c>
      <c r="E60" s="14" t="s">
        <v>133</v>
      </c>
      <c r="F60" s="7">
        <v>3985</v>
      </c>
      <c r="G60" s="7">
        <v>45</v>
      </c>
      <c r="H60" s="7" t="s">
        <v>134</v>
      </c>
      <c r="I60" s="7">
        <v>2623</v>
      </c>
      <c r="J60" s="7">
        <v>2346</v>
      </c>
      <c r="K60" s="7">
        <f t="shared" si="20"/>
        <v>2484.5</v>
      </c>
      <c r="L60" s="24">
        <f t="shared" si="21"/>
        <v>4434.5</v>
      </c>
      <c r="M60" s="14" t="s">
        <v>195</v>
      </c>
      <c r="N60" s="15">
        <v>18.3531882809</v>
      </c>
      <c r="O60" s="15">
        <v>63.096294719900001</v>
      </c>
      <c r="P60" s="11">
        <f t="shared" si="15"/>
        <v>0.32032356378196847</v>
      </c>
      <c r="Q60" s="11">
        <f t="shared" si="16"/>
        <v>1.1012380888147602</v>
      </c>
      <c r="R60" s="25">
        <f t="shared" si="17"/>
        <v>890.00186672074892</v>
      </c>
      <c r="S60" s="12">
        <f t="shared" si="12"/>
        <v>865.93682733900562</v>
      </c>
    </row>
    <row r="61" spans="1:19" s="14" customFormat="1" ht="13.2" x14ac:dyDescent="0.25">
      <c r="A61" s="14" t="s">
        <v>8</v>
      </c>
      <c r="B61" s="14" t="s">
        <v>131</v>
      </c>
      <c r="C61" s="14" t="s">
        <v>135</v>
      </c>
      <c r="D61" s="14" t="s">
        <v>136</v>
      </c>
      <c r="E61" s="14" t="s">
        <v>137</v>
      </c>
      <c r="F61" s="7">
        <v>3790</v>
      </c>
      <c r="G61" s="7">
        <v>55</v>
      </c>
      <c r="H61" s="7" t="s">
        <v>138</v>
      </c>
      <c r="I61" s="7">
        <v>2457</v>
      </c>
      <c r="J61" s="7">
        <v>2039</v>
      </c>
      <c r="K61" s="7">
        <f t="shared" ref="K61:K71" si="22">AVERAGE(I61,J61)</f>
        <v>2248</v>
      </c>
      <c r="L61" s="24">
        <f t="shared" ref="L61:L71" si="23">SUM(K61+1950)</f>
        <v>4198</v>
      </c>
      <c r="M61" s="14" t="s">
        <v>196</v>
      </c>
      <c r="N61" s="15">
        <v>18.932043890300001</v>
      </c>
      <c r="O61" s="15">
        <v>63.348292489099997</v>
      </c>
      <c r="P61" s="11">
        <f t="shared" si="15"/>
        <v>0.33042650006095592</v>
      </c>
      <c r="Q61" s="11">
        <f t="shared" si="16"/>
        <v>1.1056362795955552</v>
      </c>
      <c r="R61" s="25">
        <f t="shared" si="17"/>
        <v>927.00655488103735</v>
      </c>
      <c r="S61" s="12">
        <f t="shared" si="12"/>
        <v>904.00212418300123</v>
      </c>
    </row>
    <row r="62" spans="1:19" s="14" customFormat="1" ht="13.2" x14ac:dyDescent="0.25">
      <c r="A62" s="14" t="s">
        <v>8</v>
      </c>
      <c r="B62" s="14" t="s">
        <v>139</v>
      </c>
      <c r="C62" s="14" t="s">
        <v>140</v>
      </c>
      <c r="D62" s="14" t="s">
        <v>141</v>
      </c>
      <c r="E62" s="14" t="s">
        <v>142</v>
      </c>
      <c r="F62" s="7">
        <v>2937</v>
      </c>
      <c r="G62" s="7">
        <v>30</v>
      </c>
      <c r="H62" s="7" t="s">
        <v>143</v>
      </c>
      <c r="I62" s="7">
        <v>1263</v>
      </c>
      <c r="J62" s="7">
        <v>1043</v>
      </c>
      <c r="K62" s="7">
        <f t="shared" si="22"/>
        <v>1153</v>
      </c>
      <c r="L62" s="24">
        <f t="shared" si="23"/>
        <v>3103</v>
      </c>
      <c r="M62" s="14" t="s">
        <v>144</v>
      </c>
      <c r="N62" s="15">
        <v>20.310834938799999</v>
      </c>
      <c r="O62" s="15">
        <v>63.811198601699999</v>
      </c>
      <c r="P62" s="11">
        <f t="shared" si="15"/>
        <v>0.35449094355744787</v>
      </c>
      <c r="Q62" s="11">
        <f t="shared" si="16"/>
        <v>1.1137155153890879</v>
      </c>
      <c r="R62" s="25">
        <f t="shared" si="17"/>
        <v>1002.5826809764408</v>
      </c>
      <c r="S62" s="12">
        <f t="shared" si="12"/>
        <v>982.13740986829805</v>
      </c>
    </row>
    <row r="63" spans="1:19" s="14" customFormat="1" ht="13.2" x14ac:dyDescent="0.25">
      <c r="A63" s="14" t="s">
        <v>8</v>
      </c>
      <c r="B63" s="14" t="s">
        <v>139</v>
      </c>
      <c r="C63" s="14" t="s">
        <v>145</v>
      </c>
      <c r="D63" s="14" t="s">
        <v>141</v>
      </c>
      <c r="E63" s="14" t="s">
        <v>146</v>
      </c>
      <c r="F63" s="7">
        <v>2441</v>
      </c>
      <c r="G63" s="7">
        <v>30</v>
      </c>
      <c r="H63" s="7" t="s">
        <v>147</v>
      </c>
      <c r="I63" s="7">
        <v>752</v>
      </c>
      <c r="J63" s="7">
        <v>407</v>
      </c>
      <c r="K63" s="7">
        <f t="shared" si="22"/>
        <v>579.5</v>
      </c>
      <c r="L63" s="24">
        <f t="shared" si="23"/>
        <v>2529.5</v>
      </c>
      <c r="M63" s="14" t="s">
        <v>144</v>
      </c>
      <c r="N63" s="15">
        <v>20.0855875715</v>
      </c>
      <c r="O63" s="15">
        <v>63.819323773500003</v>
      </c>
      <c r="P63" s="11">
        <f t="shared" si="15"/>
        <v>0.35055963536610057</v>
      </c>
      <c r="Q63" s="11">
        <f t="shared" si="16"/>
        <v>1.1138573263893066</v>
      </c>
      <c r="R63" s="25">
        <f t="shared" si="17"/>
        <v>998.45619567524977</v>
      </c>
      <c r="S63" s="12">
        <f t="shared" si="12"/>
        <v>977.33658316890978</v>
      </c>
    </row>
    <row r="64" spans="1:19" s="14" customFormat="1" ht="13.2" x14ac:dyDescent="0.25">
      <c r="A64" s="21" t="s">
        <v>150</v>
      </c>
      <c r="B64" s="14" t="s">
        <v>151</v>
      </c>
      <c r="C64" s="14" t="s">
        <v>152</v>
      </c>
      <c r="D64" s="14" t="s">
        <v>9</v>
      </c>
      <c r="E64" s="14" t="s">
        <v>153</v>
      </c>
      <c r="F64" s="7">
        <v>3200</v>
      </c>
      <c r="G64" s="7">
        <v>170</v>
      </c>
      <c r="H64" s="7" t="s">
        <v>154</v>
      </c>
      <c r="I64" s="7">
        <v>1891</v>
      </c>
      <c r="J64" s="7">
        <v>1018</v>
      </c>
      <c r="K64" s="7">
        <f t="shared" si="22"/>
        <v>1454.5</v>
      </c>
      <c r="L64" s="24">
        <f t="shared" si="23"/>
        <v>3404.5</v>
      </c>
      <c r="M64" s="14" t="s">
        <v>155</v>
      </c>
      <c r="N64" s="15">
        <v>22.376629848499999</v>
      </c>
      <c r="O64" s="15">
        <v>60.358083231999998</v>
      </c>
      <c r="P64" s="11">
        <f t="shared" si="15"/>
        <v>0.39054586640735961</v>
      </c>
      <c r="Q64" s="11">
        <f t="shared" si="16"/>
        <v>1.0534472827287322</v>
      </c>
      <c r="R64" s="25">
        <f t="shared" si="17"/>
        <v>763.79584181457892</v>
      </c>
      <c r="S64" s="12">
        <f t="shared" si="12"/>
        <v>769.14786530017466</v>
      </c>
    </row>
    <row r="65" spans="1:19" s="14" customFormat="1" ht="13.2" x14ac:dyDescent="0.25">
      <c r="A65" s="21" t="s">
        <v>148</v>
      </c>
      <c r="B65" s="14" t="s">
        <v>149</v>
      </c>
      <c r="C65" s="14" t="s">
        <v>156</v>
      </c>
      <c r="D65" s="14" t="s">
        <v>9</v>
      </c>
      <c r="E65" s="14" t="s">
        <v>157</v>
      </c>
      <c r="F65" s="7">
        <v>2785</v>
      </c>
      <c r="G65" s="7">
        <v>30</v>
      </c>
      <c r="H65" s="7" t="s">
        <v>158</v>
      </c>
      <c r="I65" s="7">
        <v>1008</v>
      </c>
      <c r="J65" s="7">
        <v>844</v>
      </c>
      <c r="K65" s="7">
        <f t="shared" si="22"/>
        <v>926</v>
      </c>
      <c r="L65" s="24">
        <f t="shared" si="23"/>
        <v>2876</v>
      </c>
      <c r="M65" s="14" t="s">
        <v>159</v>
      </c>
      <c r="N65" s="15">
        <v>21.980453785400002</v>
      </c>
      <c r="O65" s="15">
        <v>62.785716456700001</v>
      </c>
      <c r="P65" s="11">
        <f t="shared" si="15"/>
        <v>0.38363128968777299</v>
      </c>
      <c r="Q65" s="11">
        <f t="shared" si="16"/>
        <v>1.095817475536087</v>
      </c>
      <c r="R65" s="25">
        <f t="shared" si="17"/>
        <v>948.76204060698262</v>
      </c>
      <c r="S65" s="12">
        <f t="shared" si="12"/>
        <v>937.50458952071222</v>
      </c>
    </row>
    <row r="66" spans="1:19" s="14" customFormat="1" ht="13.2" x14ac:dyDescent="0.25">
      <c r="A66" s="21" t="s">
        <v>160</v>
      </c>
      <c r="B66" s="14" t="s">
        <v>161</v>
      </c>
      <c r="C66" s="14" t="s">
        <v>162</v>
      </c>
      <c r="D66" s="14" t="s">
        <v>9</v>
      </c>
      <c r="E66" s="14" t="s">
        <v>163</v>
      </c>
      <c r="F66" s="7">
        <v>2990</v>
      </c>
      <c r="G66" s="7">
        <v>60</v>
      </c>
      <c r="H66" s="7" t="s">
        <v>164</v>
      </c>
      <c r="I66" s="7">
        <v>1400</v>
      </c>
      <c r="J66" s="7">
        <v>1048</v>
      </c>
      <c r="K66" s="7">
        <f t="shared" si="22"/>
        <v>1224</v>
      </c>
      <c r="L66" s="24">
        <f t="shared" si="23"/>
        <v>3174</v>
      </c>
      <c r="M66" s="14" t="s">
        <v>165</v>
      </c>
      <c r="N66" s="15">
        <v>27.2208314184</v>
      </c>
      <c r="O66" s="15">
        <v>61.454816818200001</v>
      </c>
      <c r="P66" s="11">
        <f t="shared" si="15"/>
        <v>0.47509313344343246</v>
      </c>
      <c r="Q66" s="11">
        <f t="shared" si="16"/>
        <v>1.0725888948276265</v>
      </c>
      <c r="R66" s="25">
        <f t="shared" si="17"/>
        <v>1046.9712197386023</v>
      </c>
      <c r="S66" s="12">
        <f t="shared" si="12"/>
        <v>1055.8346426146672</v>
      </c>
    </row>
    <row r="67" spans="1:19" s="14" customFormat="1" ht="13.2" x14ac:dyDescent="0.25">
      <c r="A67" s="14" t="s">
        <v>166</v>
      </c>
      <c r="B67" s="14" t="s">
        <v>168</v>
      </c>
      <c r="C67" s="14" t="s">
        <v>167</v>
      </c>
      <c r="D67" s="14" t="s">
        <v>169</v>
      </c>
      <c r="E67" s="14" t="s">
        <v>20</v>
      </c>
      <c r="F67" s="7">
        <v>3060</v>
      </c>
      <c r="G67" s="7">
        <v>70</v>
      </c>
      <c r="H67" s="7" t="s">
        <v>170</v>
      </c>
      <c r="I67" s="7">
        <v>1493</v>
      </c>
      <c r="J67" s="7">
        <v>1120</v>
      </c>
      <c r="K67" s="7">
        <f t="shared" si="22"/>
        <v>1306.5</v>
      </c>
      <c r="L67" s="24">
        <f t="shared" si="23"/>
        <v>3256.5</v>
      </c>
      <c r="M67" s="14" t="s">
        <v>197</v>
      </c>
      <c r="N67" s="15">
        <v>13.591115069600001</v>
      </c>
      <c r="O67" s="15">
        <v>66.320450356799995</v>
      </c>
      <c r="P67" s="11">
        <f t="shared" ref="P67:P72" si="24">N67*3.141592654/180</f>
        <v>0.23720970701291147</v>
      </c>
      <c r="Q67" s="11">
        <f t="shared" ref="Q67:Q72" si="25">O67*3.141592654/180</f>
        <v>1.1575102202827476</v>
      </c>
      <c r="R67" s="25">
        <f t="shared" si="17"/>
        <v>1198.3128680353861</v>
      </c>
      <c r="S67" s="12">
        <f t="shared" si="12"/>
        <v>1156.4582687234779</v>
      </c>
    </row>
    <row r="68" spans="1:19" s="14" customFormat="1" ht="13.2" x14ac:dyDescent="0.25">
      <c r="A68" s="14" t="s">
        <v>166</v>
      </c>
      <c r="B68" s="14" t="s">
        <v>171</v>
      </c>
      <c r="C68" s="14" t="s">
        <v>172</v>
      </c>
      <c r="D68" s="14" t="s">
        <v>141</v>
      </c>
      <c r="E68" s="14" t="s">
        <v>173</v>
      </c>
      <c r="F68" s="7">
        <v>3936</v>
      </c>
      <c r="G68" s="7">
        <v>30</v>
      </c>
      <c r="H68" s="7" t="s">
        <v>174</v>
      </c>
      <c r="I68" s="7">
        <v>2564</v>
      </c>
      <c r="J68" s="7">
        <v>2307</v>
      </c>
      <c r="K68" s="7">
        <f t="shared" si="22"/>
        <v>2435.5</v>
      </c>
      <c r="L68" s="24">
        <f t="shared" si="23"/>
        <v>4385.5</v>
      </c>
      <c r="M68" s="14" t="s">
        <v>175</v>
      </c>
      <c r="N68" s="15">
        <v>16.137698865299999</v>
      </c>
      <c r="O68" s="15">
        <v>68.760243307300001</v>
      </c>
      <c r="P68" s="11">
        <f t="shared" si="24"/>
        <v>0.28165597893161454</v>
      </c>
      <c r="Q68" s="11">
        <f t="shared" si="25"/>
        <v>1.2000926403414798</v>
      </c>
      <c r="R68" s="25">
        <f t="shared" si="17"/>
        <v>1477.2942664902328</v>
      </c>
      <c r="S68" s="12">
        <f t="shared" si="12"/>
        <v>1438.8804115814071</v>
      </c>
    </row>
    <row r="69" spans="1:19" s="14" customFormat="1" ht="13.2" x14ac:dyDescent="0.25">
      <c r="A69" s="14" t="s">
        <v>166</v>
      </c>
      <c r="B69" s="14" t="s">
        <v>168</v>
      </c>
      <c r="C69" s="14" t="s">
        <v>176</v>
      </c>
      <c r="D69" s="14" t="s">
        <v>177</v>
      </c>
      <c r="E69" s="14" t="s">
        <v>178</v>
      </c>
      <c r="F69" s="7">
        <v>3070</v>
      </c>
      <c r="G69" s="7">
        <v>70</v>
      </c>
      <c r="H69" s="7" t="s">
        <v>179</v>
      </c>
      <c r="I69" s="7">
        <v>1494</v>
      </c>
      <c r="J69" s="7">
        <v>1127</v>
      </c>
      <c r="K69" s="7">
        <f t="shared" si="22"/>
        <v>1310.5</v>
      </c>
      <c r="L69" s="24">
        <f t="shared" si="23"/>
        <v>3260.5</v>
      </c>
      <c r="M69" s="14" t="s">
        <v>198</v>
      </c>
      <c r="N69" s="15">
        <v>15.6506962602</v>
      </c>
      <c r="O69" s="15">
        <v>69.062436059199996</v>
      </c>
      <c r="P69" s="11">
        <f t="shared" si="24"/>
        <v>0.27315618000571995</v>
      </c>
      <c r="Q69" s="11">
        <f t="shared" si="25"/>
        <v>1.2053668988384856</v>
      </c>
      <c r="R69" s="25">
        <f t="shared" si="17"/>
        <v>1508.3496197204736</v>
      </c>
      <c r="S69" s="12">
        <f t="shared" si="12"/>
        <v>1469.0068788395486</v>
      </c>
    </row>
    <row r="70" spans="1:19" s="14" customFormat="1" ht="13.2" x14ac:dyDescent="0.25">
      <c r="A70" s="14" t="s">
        <v>166</v>
      </c>
      <c r="B70" s="14" t="s">
        <v>180</v>
      </c>
      <c r="C70" s="14" t="s">
        <v>185</v>
      </c>
      <c r="D70" s="14" t="s">
        <v>186</v>
      </c>
      <c r="E70" s="14" t="s">
        <v>187</v>
      </c>
      <c r="F70" s="7">
        <v>3495</v>
      </c>
      <c r="G70" s="7">
        <v>85</v>
      </c>
      <c r="H70" s="7" t="s">
        <v>184</v>
      </c>
      <c r="I70" s="7">
        <v>2111</v>
      </c>
      <c r="J70" s="7">
        <v>1615</v>
      </c>
      <c r="K70" s="7">
        <f t="shared" si="22"/>
        <v>1863</v>
      </c>
      <c r="L70" s="24">
        <f t="shared" si="23"/>
        <v>3813</v>
      </c>
      <c r="M70" s="14" t="s">
        <v>181</v>
      </c>
      <c r="N70" s="15">
        <v>25.4682099483</v>
      </c>
      <c r="O70" s="15">
        <v>69.462318933299997</v>
      </c>
      <c r="P70" s="11">
        <f t="shared" si="24"/>
        <v>0.44450411824505004</v>
      </c>
      <c r="Q70" s="11">
        <f t="shared" si="25"/>
        <v>1.2123461716147799</v>
      </c>
      <c r="R70" s="25">
        <f t="shared" si="17"/>
        <v>1664.9036699248293</v>
      </c>
      <c r="S70" s="12">
        <f t="shared" si="12"/>
        <v>1639.2929457106566</v>
      </c>
    </row>
    <row r="71" spans="1:19" s="14" customFormat="1" ht="13.2" x14ac:dyDescent="0.25">
      <c r="A71" s="14" t="s">
        <v>166</v>
      </c>
      <c r="B71" s="14" t="s">
        <v>180</v>
      </c>
      <c r="C71" s="14" t="s">
        <v>188</v>
      </c>
      <c r="D71" s="14" t="s">
        <v>186</v>
      </c>
      <c r="E71" s="14" t="s">
        <v>189</v>
      </c>
      <c r="F71" s="7">
        <v>2585</v>
      </c>
      <c r="G71" s="7">
        <v>45</v>
      </c>
      <c r="H71" s="7" t="s">
        <v>190</v>
      </c>
      <c r="I71" s="7">
        <v>833</v>
      </c>
      <c r="J71" s="7">
        <v>546</v>
      </c>
      <c r="K71" s="7">
        <f t="shared" si="22"/>
        <v>689.5</v>
      </c>
      <c r="L71" s="24">
        <f t="shared" si="23"/>
        <v>2639.5</v>
      </c>
      <c r="M71" s="14" t="s">
        <v>191</v>
      </c>
      <c r="N71" s="15">
        <v>22.597805988800001</v>
      </c>
      <c r="O71" s="15">
        <v>70.613986869399994</v>
      </c>
      <c r="P71" s="11">
        <f t="shared" si="24"/>
        <v>0.39440611828295163</v>
      </c>
      <c r="Q71" s="11">
        <f t="shared" si="25"/>
        <v>1.2324465689919972</v>
      </c>
      <c r="R71" s="25">
        <f t="shared" si="17"/>
        <v>1737.3267205845677</v>
      </c>
      <c r="S71" s="12">
        <f t="shared" si="12"/>
        <v>1705.9740487621575</v>
      </c>
    </row>
    <row r="72" spans="1:19" s="14" customFormat="1" ht="13.2" x14ac:dyDescent="0.25">
      <c r="A72" s="14" t="s">
        <v>166</v>
      </c>
      <c r="B72" s="14" t="s">
        <v>180</v>
      </c>
      <c r="C72" s="14" t="s">
        <v>192</v>
      </c>
      <c r="D72" s="14" t="s">
        <v>186</v>
      </c>
      <c r="E72" s="14" t="s">
        <v>182</v>
      </c>
      <c r="F72" s="7">
        <v>1695</v>
      </c>
      <c r="G72" s="7">
        <v>80</v>
      </c>
      <c r="H72" s="7" t="s">
        <v>193</v>
      </c>
      <c r="I72" s="7" t="s">
        <v>291</v>
      </c>
      <c r="J72" s="7" t="s">
        <v>290</v>
      </c>
      <c r="K72" s="7" t="s">
        <v>294</v>
      </c>
      <c r="L72" s="24">
        <f>SUM(1950-200)</f>
        <v>1750</v>
      </c>
      <c r="M72" s="14" t="s">
        <v>183</v>
      </c>
      <c r="N72" s="15">
        <v>29.877697278700001</v>
      </c>
      <c r="O72" s="15">
        <v>69.389337786799999</v>
      </c>
      <c r="P72" s="11">
        <f t="shared" si="24"/>
        <v>0.52146419049555393</v>
      </c>
      <c r="Q72" s="11">
        <f t="shared" si="25"/>
        <v>1.2110724103163084</v>
      </c>
      <c r="R72" s="25">
        <f t="shared" si="17"/>
        <v>1750.6232629926908</v>
      </c>
      <c r="S72" s="12">
        <f t="shared" ref="S72" si="26">2*6371*ASIN(SQRT((SIN((Q72-0.97632744324)/2))^2+((SIN((P72-0.21398496711)/2))^2)*(COS(Q72)* COS(0.97632744324))))</f>
        <v>1730.7381547428147</v>
      </c>
    </row>
  </sheetData>
  <phoneticPr fontId="3" type="noConversion"/>
  <pageMargins left="0.19685039370078741" right="0.19685039370078741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Norge-Sverige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2018-10-29T12:38:28Z</dcterms:modified>
</cp:coreProperties>
</file>